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5" windowWidth="13395" windowHeight="6870" firstSheet="11" activeTab="11"/>
  </bookViews>
  <sheets>
    <sheet name="ТОКРАНОВА2018" sheetId="1" r:id="rId1"/>
    <sheet name="Муладзянова" sheetId="56" r:id="rId2"/>
    <sheet name="Южакова ДЙ" sheetId="51" r:id="rId3"/>
    <sheet name="Южакова ЛФК" sheetId="50" r:id="rId4"/>
    <sheet name="Урявина" sheetId="52" r:id="rId5"/>
    <sheet name="БАЛУЕВА 2019" sheetId="54" r:id="rId6"/>
    <sheet name="ПЛОТНИКОВА 2019" sheetId="3" r:id="rId7"/>
    <sheet name="Копытова 2019МИ" sheetId="45" r:id="rId8"/>
    <sheet name="Копытова 2019УА" sheetId="46" r:id="rId9"/>
    <sheet name="РЫБИНА 2019" sheetId="5" r:id="rId10"/>
    <sheet name="РУССКИХ2019 ХИЖНЯК" sheetId="9" r:id="rId11"/>
    <sheet name="ТИМОШЕНКО" sheetId="53" r:id="rId12"/>
    <sheet name="ШАХМАТЫ" sheetId="57" r:id="rId13"/>
    <sheet name="УМЕЛЫЕ РУЧКИ2019" sheetId="10" r:id="rId14"/>
    <sheet name="ЛОГОПЕД ХАЯРОВА2019" sheetId="11" r:id="rId15"/>
    <sheet name="СТАРКОВА 2019" sheetId="12" r:id="rId16"/>
    <sheet name="Беляева Театр2019" sheetId="47" r:id="rId17"/>
    <sheet name="Обр.экскурс" sheetId="55" r:id="rId18"/>
    <sheet name="ПЕРЕТЯГИНА" sheetId="15" r:id="rId19"/>
    <sheet name="ЛЕСНИКОВА" sheetId="16" r:id="rId20"/>
    <sheet name="СОЛОВЬЕВА ЕЛ.2019" sheetId="17" r:id="rId21"/>
    <sheet name="ОСТРОБОКОВА" sheetId="18" r:id="rId22"/>
    <sheet name="КОПЫТИНА" sheetId="20" r:id="rId23"/>
    <sheet name="ИЖБОЛДИНА2019" sheetId="21" r:id="rId24"/>
    <sheet name="ГРЯЗНЫХ2019" sheetId="24" r:id="rId25"/>
    <sheet name="НОВИКОВА2019" sheetId="26" r:id="rId26"/>
    <sheet name="ГРЯХНЫХ-300" sheetId="27" r:id="rId27"/>
    <sheet name="Ащканова" sheetId="29" r:id="rId28"/>
    <sheet name="замахаева" sheetId="30" r:id="rId29"/>
    <sheet name="хАРИНА2019" sheetId="31" r:id="rId30"/>
    <sheet name="Харина ВН" sheetId="48" r:id="rId31"/>
    <sheet name="Харина МИ" sheetId="49" r:id="rId32"/>
    <sheet name="КНЯЗЕВА" sheetId="32" r:id="rId33"/>
    <sheet name="зайцева" sheetId="33" r:id="rId34"/>
    <sheet name="СНИТКО2019" sheetId="34" r:id="rId35"/>
    <sheet name="ШИЛОНОСОВА" sheetId="35" r:id="rId36"/>
    <sheet name="Янковская2019" sheetId="37" r:id="rId37"/>
    <sheet name="Пятунина" sheetId="38" r:id="rId38"/>
    <sheet name="уроки на дороге" sheetId="39" r:id="rId39"/>
    <sheet name="день рождения" sheetId="40" r:id="rId40"/>
    <sheet name="путеш.к звездам" sheetId="41" r:id="rId41"/>
    <sheet name="цирк" sheetId="42" r:id="rId42"/>
    <sheet name="бассейн" sheetId="43" r:id="rId43"/>
    <sheet name="Лист8" sheetId="44" r:id="rId44"/>
  </sheets>
  <calcPr calcId="144525"/>
</workbook>
</file>

<file path=xl/calcChain.xml><?xml version="1.0" encoding="utf-8"?>
<calcChain xmlns="http://schemas.openxmlformats.org/spreadsheetml/2006/main">
  <c r="J6" i="34" l="1"/>
  <c r="J7" i="34"/>
  <c r="K13" i="34"/>
  <c r="K32" i="34"/>
  <c r="I33" i="34"/>
  <c r="I35" i="34" s="1"/>
  <c r="I36" i="34" s="1"/>
  <c r="I34" i="34"/>
  <c r="I37" i="34" s="1"/>
  <c r="I38" i="34"/>
  <c r="I39" i="34"/>
  <c r="I40" i="34"/>
  <c r="I41" i="34"/>
  <c r="I42" i="34"/>
  <c r="I43" i="34"/>
  <c r="I44" i="34"/>
  <c r="I45" i="34"/>
  <c r="K6" i="1"/>
  <c r="K7" i="1" s="1"/>
  <c r="L6" i="1"/>
  <c r="K11" i="1"/>
  <c r="K30" i="1"/>
  <c r="I31" i="1"/>
  <c r="I32" i="1"/>
  <c r="I35" i="1" s="1"/>
  <c r="I33" i="1"/>
  <c r="I34" i="1"/>
  <c r="I36" i="1"/>
  <c r="I37" i="1"/>
  <c r="I38" i="1"/>
  <c r="I39" i="1"/>
  <c r="I40" i="1"/>
  <c r="I41" i="1"/>
  <c r="I42" i="1"/>
  <c r="I43" i="1"/>
  <c r="K6" i="56"/>
  <c r="K7" i="56" s="1"/>
  <c r="L6" i="56"/>
  <c r="K11" i="56"/>
  <c r="K30" i="56"/>
  <c r="I31" i="56"/>
  <c r="I32" i="56" s="1"/>
  <c r="I36" i="56"/>
  <c r="I37" i="56"/>
  <c r="I38" i="56"/>
  <c r="I39" i="56"/>
  <c r="I40" i="56"/>
  <c r="I41" i="56"/>
  <c r="I42" i="56"/>
  <c r="I43" i="56"/>
  <c r="K6" i="51"/>
  <c r="K7" i="51" s="1"/>
  <c r="L6" i="51"/>
  <c r="K11" i="51"/>
  <c r="K30" i="51"/>
  <c r="I31" i="51"/>
  <c r="I32" i="51" s="1"/>
  <c r="I33" i="51"/>
  <c r="I34" i="51" s="1"/>
  <c r="I36" i="51"/>
  <c r="I37" i="51"/>
  <c r="I38" i="51"/>
  <c r="I39" i="51"/>
  <c r="I40" i="51"/>
  <c r="I41" i="51"/>
  <c r="I42" i="51"/>
  <c r="I43" i="51"/>
  <c r="K6" i="50"/>
  <c r="L6" i="50"/>
  <c r="K7" i="50"/>
  <c r="K24" i="50" s="1"/>
  <c r="L7" i="50"/>
  <c r="K11" i="50"/>
  <c r="I21" i="50"/>
  <c r="J22" i="50"/>
  <c r="J26" i="50"/>
  <c r="K30" i="50"/>
  <c r="I31" i="50"/>
  <c r="I32" i="50" s="1"/>
  <c r="I36" i="50"/>
  <c r="I37" i="50"/>
  <c r="I38" i="50"/>
  <c r="I39" i="50"/>
  <c r="I40" i="50"/>
  <c r="I41" i="50"/>
  <c r="I42" i="50"/>
  <c r="I43" i="50"/>
  <c r="K6" i="52"/>
  <c r="K7" i="52" s="1"/>
  <c r="L6" i="52"/>
  <c r="K11" i="52"/>
  <c r="K30" i="52"/>
  <c r="I31" i="52"/>
  <c r="I32" i="52" s="1"/>
  <c r="I36" i="52"/>
  <c r="I37" i="52"/>
  <c r="I38" i="52"/>
  <c r="I39" i="52"/>
  <c r="I40" i="52"/>
  <c r="I41" i="52"/>
  <c r="I42" i="52"/>
  <c r="I43" i="52"/>
  <c r="J6" i="3"/>
  <c r="J7" i="3"/>
  <c r="K12" i="3"/>
  <c r="I22" i="3"/>
  <c r="J23" i="3"/>
  <c r="K25" i="3"/>
  <c r="J27" i="3"/>
  <c r="K31" i="3"/>
  <c r="I32" i="3"/>
  <c r="I33" i="3" s="1"/>
  <c r="I37" i="3"/>
  <c r="I38" i="3"/>
  <c r="I39" i="3"/>
  <c r="I40" i="3"/>
  <c r="I41" i="3"/>
  <c r="I42" i="3"/>
  <c r="I43" i="3"/>
  <c r="I44" i="3"/>
  <c r="J6" i="45"/>
  <c r="J7" i="45"/>
  <c r="K12" i="45"/>
  <c r="I22" i="45"/>
  <c r="J23" i="45"/>
  <c r="K25" i="45"/>
  <c r="J27" i="45"/>
  <c r="K31" i="45"/>
  <c r="I32" i="45"/>
  <c r="I33" i="45" s="1"/>
  <c r="I37" i="45"/>
  <c r="I38" i="45"/>
  <c r="I39" i="45"/>
  <c r="I40" i="45"/>
  <c r="I41" i="45"/>
  <c r="I42" i="45"/>
  <c r="I43" i="45"/>
  <c r="I44" i="45"/>
  <c r="J6" i="5"/>
  <c r="J7" i="5"/>
  <c r="K12" i="5"/>
  <c r="I21" i="5"/>
  <c r="J22" i="5"/>
  <c r="K24" i="5"/>
  <c r="J26" i="5"/>
  <c r="K28" i="5"/>
  <c r="I29" i="5"/>
  <c r="I30" i="5" s="1"/>
  <c r="I37" i="5"/>
  <c r="I38" i="5"/>
  <c r="I39" i="5"/>
  <c r="I40" i="5"/>
  <c r="I41" i="5"/>
  <c r="I42" i="5"/>
  <c r="I43" i="5"/>
  <c r="I44" i="5"/>
  <c r="J6" i="9"/>
  <c r="J7" i="9"/>
  <c r="K12" i="9"/>
  <c r="I22" i="9"/>
  <c r="J23" i="9"/>
  <c r="K25" i="9"/>
  <c r="J27" i="9"/>
  <c r="K31" i="9"/>
  <c r="I32" i="9"/>
  <c r="I33" i="9" s="1"/>
  <c r="I37" i="9"/>
  <c r="I38" i="9"/>
  <c r="I39" i="9"/>
  <c r="I40" i="9"/>
  <c r="I41" i="9"/>
  <c r="I42" i="9"/>
  <c r="I43" i="9"/>
  <c r="I44" i="9"/>
  <c r="J6" i="53"/>
  <c r="J7" i="53"/>
  <c r="K12" i="53"/>
  <c r="I22" i="53"/>
  <c r="J23" i="53"/>
  <c r="K25" i="53"/>
  <c r="J27" i="53"/>
  <c r="K31" i="53"/>
  <c r="I32" i="53"/>
  <c r="I33" i="53" s="1"/>
  <c r="I37" i="53"/>
  <c r="I38" i="53"/>
  <c r="I39" i="53"/>
  <c r="I40" i="53"/>
  <c r="I41" i="53"/>
  <c r="I42" i="53"/>
  <c r="I43" i="53"/>
  <c r="I44" i="53"/>
  <c r="J6" i="57"/>
  <c r="J7" i="57"/>
  <c r="K12" i="57"/>
  <c r="I22" i="57"/>
  <c r="J23" i="57"/>
  <c r="K25" i="57"/>
  <c r="J27" i="57"/>
  <c r="K31" i="57"/>
  <c r="I32" i="57"/>
  <c r="I33" i="57" s="1"/>
  <c r="I37" i="57"/>
  <c r="I38" i="57"/>
  <c r="I39" i="57"/>
  <c r="I40" i="57"/>
  <c r="I41" i="57"/>
  <c r="I42" i="57"/>
  <c r="I43" i="57"/>
  <c r="I44" i="57"/>
  <c r="J6" i="10"/>
  <c r="J7" i="10"/>
  <c r="K13" i="10"/>
  <c r="K32" i="10"/>
  <c r="I33" i="10"/>
  <c r="I34" i="10"/>
  <c r="I37" i="10" s="1"/>
  <c r="I35" i="10"/>
  <c r="I36" i="10"/>
  <c r="I38" i="10"/>
  <c r="I39" i="10"/>
  <c r="I40" i="10"/>
  <c r="I41" i="10"/>
  <c r="I42" i="10"/>
  <c r="I43" i="10"/>
  <c r="I44" i="10"/>
  <c r="I45" i="10"/>
  <c r="J6" i="11"/>
  <c r="J7" i="11"/>
  <c r="K13" i="11"/>
  <c r="K32" i="11"/>
  <c r="I33" i="11"/>
  <c r="I35" i="11" s="1"/>
  <c r="I36" i="11" s="1"/>
  <c r="I34" i="11"/>
  <c r="I37" i="11" s="1"/>
  <c r="I38" i="11"/>
  <c r="I39" i="11"/>
  <c r="I40" i="11"/>
  <c r="I41" i="11"/>
  <c r="I42" i="11"/>
  <c r="I43" i="11"/>
  <c r="I44" i="11"/>
  <c r="I45" i="11"/>
  <c r="J6" i="12"/>
  <c r="J7" i="12"/>
  <c r="K11" i="12"/>
  <c r="I21" i="12"/>
  <c r="J22" i="12"/>
  <c r="K24" i="12"/>
  <c r="J26" i="12"/>
  <c r="K30" i="12"/>
  <c r="I31" i="12"/>
  <c r="I33" i="12" s="1"/>
  <c r="I34" i="12" s="1"/>
  <c r="I32" i="12"/>
  <c r="I35" i="12" s="1"/>
  <c r="I36" i="12"/>
  <c r="I37" i="12"/>
  <c r="I38" i="12"/>
  <c r="I39" i="12"/>
  <c r="I40" i="12"/>
  <c r="I41" i="12"/>
  <c r="I42" i="12"/>
  <c r="I43" i="12"/>
  <c r="J26" i="1" l="1"/>
  <c r="I21" i="1"/>
  <c r="J22" i="1"/>
  <c r="L7" i="1"/>
  <c r="K24" i="1"/>
  <c r="K24" i="56"/>
  <c r="J26" i="56"/>
  <c r="I21" i="56"/>
  <c r="L7" i="56"/>
  <c r="J22" i="56"/>
  <c r="I35" i="56"/>
  <c r="I33" i="56"/>
  <c r="I34" i="56" s="1"/>
  <c r="I35" i="51"/>
  <c r="K24" i="51"/>
  <c r="J26" i="51"/>
  <c r="I21" i="51"/>
  <c r="L7" i="51"/>
  <c r="J22" i="51"/>
  <c r="I33" i="50"/>
  <c r="I34" i="50" s="1"/>
  <c r="I35" i="52"/>
  <c r="K24" i="52"/>
  <c r="J26" i="52"/>
  <c r="I21" i="52"/>
  <c r="L7" i="52"/>
  <c r="J22" i="52"/>
  <c r="I33" i="52"/>
  <c r="I34" i="52" s="1"/>
  <c r="I34" i="3"/>
  <c r="I35" i="3" s="1"/>
  <c r="I34" i="45"/>
  <c r="I35" i="45" s="1"/>
  <c r="I31" i="5"/>
  <c r="I35" i="5" s="1"/>
  <c r="I34" i="9"/>
  <c r="I35" i="9" s="1"/>
  <c r="I34" i="53"/>
  <c r="I35" i="53" s="1"/>
  <c r="I34" i="57"/>
  <c r="I35" i="57" s="1"/>
  <c r="D14" i="57"/>
  <c r="C29" i="57"/>
  <c r="D29" i="57" s="1"/>
  <c r="C28" i="57"/>
  <c r="D28" i="57" s="1"/>
  <c r="C27" i="57"/>
  <c r="D27" i="57" s="1"/>
  <c r="C23" i="57"/>
  <c r="D23" i="57" s="1"/>
  <c r="C22" i="57"/>
  <c r="D22" i="57" s="1"/>
  <c r="C20" i="57"/>
  <c r="D20" i="57" s="1"/>
  <c r="C19" i="57"/>
  <c r="D19" i="57" s="1"/>
  <c r="C18" i="57"/>
  <c r="D18" i="57" s="1"/>
  <c r="C16" i="57"/>
  <c r="C25" i="57" s="1"/>
  <c r="C32" i="56"/>
  <c r="C28" i="56"/>
  <c r="D28" i="56" s="1"/>
  <c r="C27" i="56"/>
  <c r="D27" i="56" s="1"/>
  <c r="C26" i="56"/>
  <c r="D26" i="56" s="1"/>
  <c r="C22" i="56"/>
  <c r="D22" i="56" s="1"/>
  <c r="C21" i="56"/>
  <c r="D21" i="56" s="1"/>
  <c r="C19" i="56"/>
  <c r="D19" i="56" s="1"/>
  <c r="C18" i="56"/>
  <c r="D18" i="56" s="1"/>
  <c r="C17" i="56"/>
  <c r="D17" i="56" s="1"/>
  <c r="C15" i="56"/>
  <c r="C24" i="56" s="1"/>
  <c r="D13" i="56"/>
  <c r="I43" i="55"/>
  <c r="I42" i="55"/>
  <c r="I41" i="55"/>
  <c r="I40" i="55"/>
  <c r="I39" i="55"/>
  <c r="I38" i="55"/>
  <c r="I37" i="55"/>
  <c r="I36" i="55"/>
  <c r="I33" i="55"/>
  <c r="I34" i="55" s="1"/>
  <c r="I32" i="55"/>
  <c r="I31" i="55"/>
  <c r="I35" i="55" s="1"/>
  <c r="K30" i="55"/>
  <c r="D28" i="55"/>
  <c r="C27" i="55"/>
  <c r="D27" i="55" s="1"/>
  <c r="J26" i="55"/>
  <c r="D26" i="55"/>
  <c r="C26" i="55"/>
  <c r="K24" i="55"/>
  <c r="J22" i="55"/>
  <c r="C22" i="55"/>
  <c r="D22" i="55" s="1"/>
  <c r="I21" i="55"/>
  <c r="C21" i="55"/>
  <c r="C19" i="55"/>
  <c r="D19" i="55" s="1"/>
  <c r="D18" i="55"/>
  <c r="C18" i="55"/>
  <c r="C17" i="55"/>
  <c r="D17" i="55" s="1"/>
  <c r="C15" i="55"/>
  <c r="C16" i="55" s="1"/>
  <c r="D16" i="55" s="1"/>
  <c r="K11" i="55"/>
  <c r="J6" i="55"/>
  <c r="J7" i="55" s="1"/>
  <c r="I43" i="54"/>
  <c r="I42" i="54"/>
  <c r="I41" i="54"/>
  <c r="I40" i="54"/>
  <c r="I39" i="54"/>
  <c r="I38" i="54"/>
  <c r="I37" i="54"/>
  <c r="I36" i="54"/>
  <c r="I33" i="54"/>
  <c r="I34" i="54" s="1"/>
  <c r="I32" i="54"/>
  <c r="I31" i="54"/>
  <c r="I35" i="54" s="1"/>
  <c r="K30" i="54"/>
  <c r="C28" i="54"/>
  <c r="D28" i="54" s="1"/>
  <c r="C27" i="54"/>
  <c r="D27" i="54" s="1"/>
  <c r="C26" i="54"/>
  <c r="D26" i="54" s="1"/>
  <c r="C22" i="54"/>
  <c r="D22" i="54" s="1"/>
  <c r="C21" i="54"/>
  <c r="D21" i="54" s="1"/>
  <c r="C19" i="54"/>
  <c r="D19" i="54" s="1"/>
  <c r="C18" i="54"/>
  <c r="D18" i="54" s="1"/>
  <c r="D17" i="54"/>
  <c r="C17" i="54"/>
  <c r="C15" i="54"/>
  <c r="C24" i="54" s="1"/>
  <c r="D13" i="54"/>
  <c r="K11" i="54"/>
  <c r="K7" i="54"/>
  <c r="J26" i="54" s="1"/>
  <c r="L6" i="54"/>
  <c r="K6" i="54"/>
  <c r="C33" i="53"/>
  <c r="C29" i="53"/>
  <c r="D29" i="53" s="1"/>
  <c r="C28" i="53"/>
  <c r="D28" i="53" s="1"/>
  <c r="C27" i="53"/>
  <c r="D27" i="53" s="1"/>
  <c r="C23" i="53"/>
  <c r="D23" i="53" s="1"/>
  <c r="C22" i="53"/>
  <c r="D22" i="53" s="1"/>
  <c r="C20" i="53"/>
  <c r="D20" i="53" s="1"/>
  <c r="C19" i="53"/>
  <c r="D19" i="53" s="1"/>
  <c r="C18" i="53"/>
  <c r="D18" i="53" s="1"/>
  <c r="C17" i="53"/>
  <c r="D17" i="53" s="1"/>
  <c r="D16" i="53"/>
  <c r="C16" i="53"/>
  <c r="C25" i="53" s="1"/>
  <c r="C15" i="53"/>
  <c r="D14" i="53"/>
  <c r="C7" i="53"/>
  <c r="C32" i="52"/>
  <c r="C28" i="52"/>
  <c r="D28" i="52" s="1"/>
  <c r="C27" i="52"/>
  <c r="D27" i="52" s="1"/>
  <c r="C26" i="52"/>
  <c r="D26" i="52" s="1"/>
  <c r="C22" i="52"/>
  <c r="D22" i="52" s="1"/>
  <c r="C21" i="52"/>
  <c r="D21" i="52" s="1"/>
  <c r="C19" i="52"/>
  <c r="D19" i="52" s="1"/>
  <c r="C18" i="52"/>
  <c r="D18" i="52" s="1"/>
  <c r="C17" i="52"/>
  <c r="D17" i="52" s="1"/>
  <c r="C16" i="52"/>
  <c r="D16" i="52" s="1"/>
  <c r="D15" i="52"/>
  <c r="C15" i="52"/>
  <c r="C24" i="52" s="1"/>
  <c r="D13" i="52"/>
  <c r="C32" i="50"/>
  <c r="C28" i="50"/>
  <c r="D28" i="50" s="1"/>
  <c r="C27" i="50"/>
  <c r="D27" i="50" s="1"/>
  <c r="C26" i="50"/>
  <c r="D26" i="50" s="1"/>
  <c r="C22" i="50"/>
  <c r="D22" i="50" s="1"/>
  <c r="C21" i="50"/>
  <c r="D21" i="50" s="1"/>
  <c r="C19" i="50"/>
  <c r="D19" i="50" s="1"/>
  <c r="C18" i="50"/>
  <c r="D18" i="50" s="1"/>
  <c r="C17" i="50"/>
  <c r="D17" i="50" s="1"/>
  <c r="C16" i="50"/>
  <c r="D16" i="50" s="1"/>
  <c r="D15" i="50"/>
  <c r="C15" i="50"/>
  <c r="C24" i="50" s="1"/>
  <c r="D13" i="50"/>
  <c r="C32" i="51"/>
  <c r="C28" i="51"/>
  <c r="D28" i="51" s="1"/>
  <c r="C27" i="51"/>
  <c r="D27" i="51" s="1"/>
  <c r="D26" i="51"/>
  <c r="C26" i="51"/>
  <c r="C22" i="51"/>
  <c r="D22" i="51" s="1"/>
  <c r="C21" i="51"/>
  <c r="C19" i="51"/>
  <c r="D19" i="51" s="1"/>
  <c r="C18" i="51"/>
  <c r="D18" i="51" s="1"/>
  <c r="C17" i="51"/>
  <c r="D17" i="51" s="1"/>
  <c r="C15" i="51"/>
  <c r="C16" i="51" s="1"/>
  <c r="D16" i="51" s="1"/>
  <c r="D13" i="51"/>
  <c r="C33" i="37"/>
  <c r="I45" i="49"/>
  <c r="I44" i="49"/>
  <c r="I43" i="49"/>
  <c r="I42" i="49"/>
  <c r="I41" i="49"/>
  <c r="I40" i="49"/>
  <c r="I39" i="49"/>
  <c r="I38" i="49"/>
  <c r="I34" i="49"/>
  <c r="C34" i="49"/>
  <c r="I33" i="49"/>
  <c r="K32" i="49"/>
  <c r="D30" i="49"/>
  <c r="C29" i="49"/>
  <c r="D29" i="49" s="1"/>
  <c r="C28" i="49"/>
  <c r="D28" i="49" s="1"/>
  <c r="C24" i="49"/>
  <c r="D24" i="49" s="1"/>
  <c r="C23" i="49"/>
  <c r="C21" i="49"/>
  <c r="D21" i="49" s="1"/>
  <c r="C20" i="49"/>
  <c r="D20" i="49" s="1"/>
  <c r="C19" i="49"/>
  <c r="D19" i="49" s="1"/>
  <c r="C17" i="49"/>
  <c r="C26" i="49" s="1"/>
  <c r="D15" i="49"/>
  <c r="K13" i="49"/>
  <c r="J6" i="49"/>
  <c r="J7" i="49" s="1"/>
  <c r="I45" i="48"/>
  <c r="I44" i="48"/>
  <c r="I43" i="48"/>
  <c r="I42" i="48"/>
  <c r="I41" i="48"/>
  <c r="I40" i="48"/>
  <c r="I39" i="48"/>
  <c r="I38" i="48"/>
  <c r="I35" i="48"/>
  <c r="I36" i="48" s="1"/>
  <c r="I34" i="48"/>
  <c r="C34" i="48"/>
  <c r="I33" i="48"/>
  <c r="I37" i="48" s="1"/>
  <c r="K32" i="48"/>
  <c r="D30" i="48"/>
  <c r="C29" i="48"/>
  <c r="D29" i="48" s="1"/>
  <c r="D28" i="48"/>
  <c r="C28" i="48"/>
  <c r="D24" i="48"/>
  <c r="C24" i="48"/>
  <c r="C23" i="48"/>
  <c r="C21" i="48"/>
  <c r="D21" i="48" s="1"/>
  <c r="D20" i="48"/>
  <c r="C20" i="48"/>
  <c r="C19" i="48"/>
  <c r="D19" i="48" s="1"/>
  <c r="C17" i="48"/>
  <c r="C26" i="48" s="1"/>
  <c r="D15" i="48"/>
  <c r="K13" i="48"/>
  <c r="J6" i="48"/>
  <c r="J7" i="48" s="1"/>
  <c r="C32" i="21"/>
  <c r="D28" i="47"/>
  <c r="C29" i="47"/>
  <c r="D27" i="47"/>
  <c r="D26" i="47"/>
  <c r="D25" i="47"/>
  <c r="D24" i="47"/>
  <c r="D22" i="47"/>
  <c r="D21" i="47"/>
  <c r="D19" i="47"/>
  <c r="D18" i="47"/>
  <c r="D17" i="47"/>
  <c r="D16" i="47"/>
  <c r="D15" i="47"/>
  <c r="C20" i="47"/>
  <c r="C15" i="47"/>
  <c r="I43" i="47"/>
  <c r="I42" i="47"/>
  <c r="I41" i="47"/>
  <c r="I40" i="47"/>
  <c r="I39" i="47"/>
  <c r="I38" i="47"/>
  <c r="I37" i="47"/>
  <c r="I36" i="47"/>
  <c r="I33" i="47"/>
  <c r="I34" i="47" s="1"/>
  <c r="I32" i="47"/>
  <c r="I31" i="47"/>
  <c r="I35" i="47" s="1"/>
  <c r="K30" i="47"/>
  <c r="C27" i="47"/>
  <c r="J26" i="47"/>
  <c r="C26" i="47"/>
  <c r="K24" i="47"/>
  <c r="J22" i="47"/>
  <c r="C22" i="47"/>
  <c r="I21" i="47"/>
  <c r="C21" i="47"/>
  <c r="C19" i="47"/>
  <c r="C18" i="47"/>
  <c r="C17" i="47"/>
  <c r="C16" i="47"/>
  <c r="K11" i="47"/>
  <c r="J6" i="47"/>
  <c r="J7" i="47" s="1"/>
  <c r="C30" i="11"/>
  <c r="I44" i="46"/>
  <c r="I43" i="46"/>
  <c r="I42" i="46"/>
  <c r="I41" i="46"/>
  <c r="I40" i="46"/>
  <c r="I39" i="46"/>
  <c r="I38" i="46"/>
  <c r="I37" i="46"/>
  <c r="I33" i="46"/>
  <c r="C33" i="46"/>
  <c r="I32" i="46"/>
  <c r="K31" i="46"/>
  <c r="C29" i="46"/>
  <c r="D29" i="46" s="1"/>
  <c r="D28" i="46"/>
  <c r="C28" i="46"/>
  <c r="J27" i="46"/>
  <c r="C27" i="46"/>
  <c r="D27" i="46" s="1"/>
  <c r="K25" i="46"/>
  <c r="J23" i="46"/>
  <c r="C23" i="46"/>
  <c r="D23" i="46" s="1"/>
  <c r="I22" i="46"/>
  <c r="D22" i="46"/>
  <c r="C22" i="46"/>
  <c r="D20" i="46"/>
  <c r="C20" i="46"/>
  <c r="C19" i="46"/>
  <c r="D19" i="46" s="1"/>
  <c r="D18" i="46"/>
  <c r="C18" i="46"/>
  <c r="C17" i="46"/>
  <c r="D17" i="46" s="1"/>
  <c r="D16" i="46"/>
  <c r="C16" i="46"/>
  <c r="C25" i="46" s="1"/>
  <c r="C15" i="46"/>
  <c r="D14" i="46"/>
  <c r="K12" i="46"/>
  <c r="J6" i="46"/>
  <c r="J7" i="46" s="1"/>
  <c r="C33" i="45"/>
  <c r="C29" i="45"/>
  <c r="D29" i="45" s="1"/>
  <c r="C28" i="45"/>
  <c r="D28" i="45" s="1"/>
  <c r="C27" i="45"/>
  <c r="D27" i="45" s="1"/>
  <c r="C23" i="45"/>
  <c r="D23" i="45" s="1"/>
  <c r="C22" i="45"/>
  <c r="D22" i="45" s="1"/>
  <c r="C20" i="45"/>
  <c r="D20" i="45" s="1"/>
  <c r="C19" i="45"/>
  <c r="D19" i="45" s="1"/>
  <c r="D18" i="45"/>
  <c r="C18" i="45"/>
  <c r="C17" i="45"/>
  <c r="D17" i="45" s="1"/>
  <c r="D16" i="45"/>
  <c r="C16" i="45"/>
  <c r="C25" i="45" s="1"/>
  <c r="D14" i="45"/>
  <c r="C14" i="50" l="1"/>
  <c r="I35" i="50"/>
  <c r="I36" i="3"/>
  <c r="I36" i="45"/>
  <c r="I36" i="5"/>
  <c r="I36" i="9"/>
  <c r="I36" i="53"/>
  <c r="I36" i="57"/>
  <c r="D15" i="53"/>
  <c r="C15" i="45"/>
  <c r="D15" i="45"/>
  <c r="D14" i="52"/>
  <c r="C14" i="52"/>
  <c r="D14" i="50"/>
  <c r="D16" i="57"/>
  <c r="C17" i="57"/>
  <c r="D17" i="57" s="1"/>
  <c r="C26" i="57"/>
  <c r="D26" i="57" s="1"/>
  <c r="D25" i="57"/>
  <c r="D15" i="56"/>
  <c r="C16" i="56"/>
  <c r="D16" i="56" s="1"/>
  <c r="C25" i="56"/>
  <c r="D25" i="56" s="1"/>
  <c r="D24" i="56"/>
  <c r="C24" i="55"/>
  <c r="D15" i="55"/>
  <c r="D14" i="55" s="1"/>
  <c r="D21" i="55"/>
  <c r="C14" i="55"/>
  <c r="D15" i="54"/>
  <c r="D14" i="54" s="1"/>
  <c r="C16" i="54"/>
  <c r="D16" i="54" s="1"/>
  <c r="C14" i="54"/>
  <c r="C25" i="54"/>
  <c r="D25" i="54" s="1"/>
  <c r="D24" i="54"/>
  <c r="J22" i="54"/>
  <c r="L7" i="54"/>
  <c r="I21" i="54"/>
  <c r="K24" i="54"/>
  <c r="C26" i="53"/>
  <c r="D26" i="53" s="1"/>
  <c r="D25" i="53"/>
  <c r="C25" i="52"/>
  <c r="D25" i="52" s="1"/>
  <c r="D24" i="52"/>
  <c r="C25" i="50"/>
  <c r="D25" i="50" s="1"/>
  <c r="D24" i="50"/>
  <c r="C14" i="51"/>
  <c r="D15" i="51"/>
  <c r="D14" i="51" s="1"/>
  <c r="D21" i="51"/>
  <c r="C24" i="51"/>
  <c r="D26" i="49"/>
  <c r="D25" i="49" s="1"/>
  <c r="C27" i="49"/>
  <c r="D27" i="49" s="1"/>
  <c r="C25" i="49"/>
  <c r="C22" i="49" s="1"/>
  <c r="D17" i="49"/>
  <c r="D23" i="49"/>
  <c r="D22" i="49" s="1"/>
  <c r="I35" i="49"/>
  <c r="I36" i="49" s="1"/>
  <c r="C18" i="49"/>
  <c r="D18" i="49" s="1"/>
  <c r="D26" i="48"/>
  <c r="C27" i="48"/>
  <c r="D27" i="48" s="1"/>
  <c r="C25" i="48"/>
  <c r="C22" i="48" s="1"/>
  <c r="D17" i="48"/>
  <c r="D23" i="48"/>
  <c r="C18" i="48"/>
  <c r="D18" i="48" s="1"/>
  <c r="D23" i="47"/>
  <c r="D20" i="47" s="1"/>
  <c r="D14" i="47"/>
  <c r="C24" i="47"/>
  <c r="C14" i="47"/>
  <c r="C26" i="46"/>
  <c r="D26" i="46" s="1"/>
  <c r="C24" i="46"/>
  <c r="C21" i="46" s="1"/>
  <c r="C30" i="46" s="1"/>
  <c r="D25" i="46"/>
  <c r="D24" i="46" s="1"/>
  <c r="D21" i="46" s="1"/>
  <c r="D15" i="46"/>
  <c r="I36" i="46"/>
  <c r="I34" i="46"/>
  <c r="I35" i="46" s="1"/>
  <c r="C26" i="45"/>
  <c r="D26" i="45" s="1"/>
  <c r="D25" i="45"/>
  <c r="I44" i="38"/>
  <c r="I43" i="38"/>
  <c r="I42" i="38"/>
  <c r="I41" i="38"/>
  <c r="I40" i="38"/>
  <c r="I39" i="38"/>
  <c r="I38" i="38"/>
  <c r="I37" i="38"/>
  <c r="I34" i="38"/>
  <c r="I35" i="38" s="1"/>
  <c r="I33" i="38"/>
  <c r="C33" i="38"/>
  <c r="I32" i="38"/>
  <c r="I36" i="38" s="1"/>
  <c r="K31" i="38"/>
  <c r="D29" i="38"/>
  <c r="D28" i="38"/>
  <c r="D27" i="38"/>
  <c r="D23" i="38"/>
  <c r="D22" i="38"/>
  <c r="C19" i="38"/>
  <c r="D19" i="38" s="1"/>
  <c r="D18" i="38"/>
  <c r="C18" i="38"/>
  <c r="C17" i="38"/>
  <c r="D17" i="38" s="1"/>
  <c r="C15" i="38"/>
  <c r="C20" i="38" s="1"/>
  <c r="D13" i="38"/>
  <c r="K11" i="38"/>
  <c r="K7" i="38"/>
  <c r="L7" i="38" s="1"/>
  <c r="K6" i="38"/>
  <c r="L6" i="38" s="1"/>
  <c r="I44" i="37"/>
  <c r="I43" i="37"/>
  <c r="I42" i="37"/>
  <c r="I41" i="37"/>
  <c r="I40" i="37"/>
  <c r="I39" i="37"/>
  <c r="I38" i="37"/>
  <c r="I37" i="37"/>
  <c r="I34" i="37"/>
  <c r="I35" i="37" s="1"/>
  <c r="I33" i="37"/>
  <c r="I32" i="37"/>
  <c r="K31" i="37"/>
  <c r="D29" i="37"/>
  <c r="D28" i="37"/>
  <c r="D27" i="37"/>
  <c r="D23" i="37"/>
  <c r="D22" i="37"/>
  <c r="C19" i="37"/>
  <c r="D19" i="37" s="1"/>
  <c r="C18" i="37"/>
  <c r="D18" i="37" s="1"/>
  <c r="C17" i="37"/>
  <c r="D17" i="37" s="1"/>
  <c r="C15" i="37"/>
  <c r="D15" i="37" s="1"/>
  <c r="D13" i="37"/>
  <c r="K11" i="37"/>
  <c r="K6" i="37"/>
  <c r="K7" i="37" s="1"/>
  <c r="L7" i="37" s="1"/>
  <c r="D14" i="56" l="1"/>
  <c r="C14" i="56"/>
  <c r="D15" i="57"/>
  <c r="C15" i="57"/>
  <c r="D24" i="53"/>
  <c r="D21" i="53" s="1"/>
  <c r="D30" i="53" s="1"/>
  <c r="C23" i="56"/>
  <c r="C20" i="56" s="1"/>
  <c r="D24" i="57"/>
  <c r="D21" i="57" s="1"/>
  <c r="D30" i="57" s="1"/>
  <c r="C24" i="57"/>
  <c r="C21" i="57" s="1"/>
  <c r="D23" i="56"/>
  <c r="D20" i="56" s="1"/>
  <c r="D29" i="56" s="1"/>
  <c r="D24" i="55"/>
  <c r="C25" i="55"/>
  <c r="D25" i="55" s="1"/>
  <c r="D23" i="54"/>
  <c r="D20" i="54" s="1"/>
  <c r="D29" i="54" s="1"/>
  <c r="C23" i="54"/>
  <c r="C20" i="54" s="1"/>
  <c r="C24" i="53"/>
  <c r="C21" i="53" s="1"/>
  <c r="F15" i="53" s="1"/>
  <c r="D23" i="52"/>
  <c r="D20" i="52" s="1"/>
  <c r="D29" i="52" s="1"/>
  <c r="C23" i="52"/>
  <c r="C20" i="52" s="1"/>
  <c r="F14" i="52" s="1"/>
  <c r="C25" i="38"/>
  <c r="C26" i="38" s="1"/>
  <c r="D26" i="38" s="1"/>
  <c r="F22" i="38"/>
  <c r="D23" i="50"/>
  <c r="D20" i="50" s="1"/>
  <c r="D29" i="50" s="1"/>
  <c r="C23" i="50"/>
  <c r="C20" i="50" s="1"/>
  <c r="F14" i="50" s="1"/>
  <c r="C25" i="51"/>
  <c r="D25" i="51" s="1"/>
  <c r="D24" i="51"/>
  <c r="F22" i="37"/>
  <c r="C25" i="37"/>
  <c r="C26" i="37" s="1"/>
  <c r="C20" i="37"/>
  <c r="D16" i="49"/>
  <c r="D31" i="49" s="1"/>
  <c r="C16" i="49"/>
  <c r="C31" i="49" s="1"/>
  <c r="I37" i="49"/>
  <c r="C16" i="48"/>
  <c r="C31" i="48" s="1"/>
  <c r="D25" i="48"/>
  <c r="D22" i="48" s="1"/>
  <c r="D16" i="48"/>
  <c r="D29" i="47"/>
  <c r="C25" i="47"/>
  <c r="F15" i="46"/>
  <c r="D30" i="46"/>
  <c r="D24" i="45"/>
  <c r="D21" i="45" s="1"/>
  <c r="D30" i="45" s="1"/>
  <c r="C24" i="45"/>
  <c r="C21" i="45" s="1"/>
  <c r="F15" i="45" s="1"/>
  <c r="D15" i="38"/>
  <c r="C16" i="38"/>
  <c r="D16" i="38" s="1"/>
  <c r="I36" i="37"/>
  <c r="L6" i="37"/>
  <c r="C16" i="37"/>
  <c r="D16" i="37" s="1"/>
  <c r="D14" i="37" s="1"/>
  <c r="F14" i="56" l="1"/>
  <c r="F15" i="57"/>
  <c r="C30" i="57"/>
  <c r="D23" i="55"/>
  <c r="D20" i="55" s="1"/>
  <c r="D29" i="55" s="1"/>
  <c r="C23" i="55"/>
  <c r="C20" i="55" s="1"/>
  <c r="C29" i="55" s="1"/>
  <c r="C29" i="54"/>
  <c r="F14" i="54"/>
  <c r="C30" i="53"/>
  <c r="C29" i="52"/>
  <c r="C24" i="38"/>
  <c r="C21" i="38" s="1"/>
  <c r="C30" i="38" s="1"/>
  <c r="D14" i="38"/>
  <c r="D25" i="38"/>
  <c r="D24" i="38" s="1"/>
  <c r="D21" i="38" s="1"/>
  <c r="D20" i="38" s="1"/>
  <c r="C29" i="50"/>
  <c r="C23" i="51"/>
  <c r="C20" i="51" s="1"/>
  <c r="F14" i="51" s="1"/>
  <c r="D23" i="51"/>
  <c r="D20" i="51" s="1"/>
  <c r="D29" i="51" s="1"/>
  <c r="D31" i="48"/>
  <c r="C23" i="47"/>
  <c r="C30" i="45"/>
  <c r="D25" i="37"/>
  <c r="D26" i="37"/>
  <c r="I45" i="35"/>
  <c r="I44" i="35"/>
  <c r="I43" i="35"/>
  <c r="I42" i="35"/>
  <c r="I41" i="35"/>
  <c r="I40" i="35"/>
  <c r="I39" i="35"/>
  <c r="I38" i="35"/>
  <c r="I35" i="35"/>
  <c r="I36" i="35" s="1"/>
  <c r="I37" i="35" s="1"/>
  <c r="I34" i="35"/>
  <c r="C34" i="35"/>
  <c r="I33" i="35"/>
  <c r="K32" i="35"/>
  <c r="D30" i="35"/>
  <c r="C29" i="35"/>
  <c r="D29" i="35" s="1"/>
  <c r="D28" i="35"/>
  <c r="C28" i="35"/>
  <c r="D24" i="35"/>
  <c r="C24" i="35"/>
  <c r="C23" i="35"/>
  <c r="C21" i="35"/>
  <c r="D21" i="35" s="1"/>
  <c r="D20" i="35"/>
  <c r="C20" i="35"/>
  <c r="C19" i="35"/>
  <c r="D19" i="35" s="1"/>
  <c r="C17" i="35"/>
  <c r="C26" i="35" s="1"/>
  <c r="D15" i="35"/>
  <c r="K13" i="35"/>
  <c r="J7" i="35"/>
  <c r="J6" i="35"/>
  <c r="D30" i="34"/>
  <c r="C29" i="34"/>
  <c r="D29" i="34" s="1"/>
  <c r="C28" i="34"/>
  <c r="D28" i="34" s="1"/>
  <c r="C24" i="34"/>
  <c r="D24" i="34" s="1"/>
  <c r="C23" i="34"/>
  <c r="D23" i="34" s="1"/>
  <c r="C21" i="34"/>
  <c r="D21" i="34" s="1"/>
  <c r="C20" i="34"/>
  <c r="D20" i="34" s="1"/>
  <c r="C19" i="34"/>
  <c r="D19" i="34" s="1"/>
  <c r="C17" i="34"/>
  <c r="D17" i="34" s="1"/>
  <c r="D15" i="34"/>
  <c r="I42" i="33"/>
  <c r="I41" i="33"/>
  <c r="I40" i="33"/>
  <c r="I39" i="33"/>
  <c r="I38" i="33"/>
  <c r="I37" i="33"/>
  <c r="I36" i="33"/>
  <c r="C32" i="33"/>
  <c r="I31" i="33"/>
  <c r="I33" i="33" s="1"/>
  <c r="I34" i="33" s="1"/>
  <c r="K30" i="33"/>
  <c r="C28" i="33"/>
  <c r="D28" i="33" s="1"/>
  <c r="C27" i="33"/>
  <c r="D27" i="33" s="1"/>
  <c r="J26" i="33"/>
  <c r="C26" i="33"/>
  <c r="D26" i="33" s="1"/>
  <c r="K24" i="33"/>
  <c r="J22" i="33"/>
  <c r="D22" i="33"/>
  <c r="C22" i="33"/>
  <c r="I21" i="33"/>
  <c r="C21" i="33"/>
  <c r="C19" i="33"/>
  <c r="D19" i="33" s="1"/>
  <c r="C18" i="33"/>
  <c r="D18" i="33" s="1"/>
  <c r="C17" i="33"/>
  <c r="D17" i="33" s="1"/>
  <c r="C15" i="33"/>
  <c r="C16" i="33" s="1"/>
  <c r="D16" i="33" s="1"/>
  <c r="D13" i="33"/>
  <c r="K11" i="33"/>
  <c r="K7" i="33"/>
  <c r="L7" i="33" s="1"/>
  <c r="L6" i="33"/>
  <c r="K6" i="33"/>
  <c r="I45" i="32"/>
  <c r="I44" i="32"/>
  <c r="I43" i="32"/>
  <c r="I42" i="32"/>
  <c r="I41" i="32"/>
  <c r="I40" i="32"/>
  <c r="I39" i="32"/>
  <c r="I38" i="32"/>
  <c r="I35" i="32"/>
  <c r="I36" i="32" s="1"/>
  <c r="I34" i="32"/>
  <c r="I33" i="32"/>
  <c r="I37" i="32" s="1"/>
  <c r="K32" i="32"/>
  <c r="D30" i="32"/>
  <c r="C29" i="32"/>
  <c r="D29" i="32" s="1"/>
  <c r="C28" i="32"/>
  <c r="D28" i="32" s="1"/>
  <c r="C24" i="32"/>
  <c r="D24" i="32" s="1"/>
  <c r="C23" i="32"/>
  <c r="C21" i="32"/>
  <c r="D21" i="32" s="1"/>
  <c r="C20" i="32"/>
  <c r="D20" i="32" s="1"/>
  <c r="C19" i="32"/>
  <c r="D19" i="32" s="1"/>
  <c r="C17" i="32"/>
  <c r="C26" i="32" s="1"/>
  <c r="D15" i="32"/>
  <c r="K13" i="32"/>
  <c r="J7" i="32"/>
  <c r="J6" i="32"/>
  <c r="I45" i="31"/>
  <c r="I44" i="31"/>
  <c r="I43" i="31"/>
  <c r="I42" i="31"/>
  <c r="I41" i="31"/>
  <c r="I40" i="31"/>
  <c r="I39" i="31"/>
  <c r="I38" i="31"/>
  <c r="I35" i="31"/>
  <c r="I36" i="31" s="1"/>
  <c r="I34" i="31"/>
  <c r="C34" i="31"/>
  <c r="I33" i="31"/>
  <c r="I37" i="31" s="1"/>
  <c r="K32" i="31"/>
  <c r="D30" i="31"/>
  <c r="C29" i="31"/>
  <c r="D29" i="31" s="1"/>
  <c r="C28" i="31"/>
  <c r="D28" i="31" s="1"/>
  <c r="C24" i="31"/>
  <c r="D24" i="31" s="1"/>
  <c r="C23" i="31"/>
  <c r="C21" i="31"/>
  <c r="D21" i="31" s="1"/>
  <c r="C20" i="31"/>
  <c r="D20" i="31" s="1"/>
  <c r="C19" i="31"/>
  <c r="D19" i="31" s="1"/>
  <c r="C17" i="31"/>
  <c r="C26" i="31" s="1"/>
  <c r="D15" i="31"/>
  <c r="K13" i="31"/>
  <c r="J6" i="31"/>
  <c r="J7" i="31" s="1"/>
  <c r="D28" i="12"/>
  <c r="C27" i="12"/>
  <c r="D27" i="12" s="1"/>
  <c r="C26" i="12"/>
  <c r="D26" i="12" s="1"/>
  <c r="C22" i="12"/>
  <c r="D22" i="12" s="1"/>
  <c r="C21" i="12"/>
  <c r="C19" i="12"/>
  <c r="D19" i="12" s="1"/>
  <c r="C18" i="12"/>
  <c r="D18" i="12" s="1"/>
  <c r="C17" i="12"/>
  <c r="D17" i="12" s="1"/>
  <c r="C15" i="12"/>
  <c r="C16" i="12" s="1"/>
  <c r="D16" i="12" s="1"/>
  <c r="D13" i="12"/>
  <c r="I41" i="30"/>
  <c r="I40" i="30"/>
  <c r="I39" i="30"/>
  <c r="I38" i="30"/>
  <c r="I37" i="30"/>
  <c r="I36" i="30"/>
  <c r="I33" i="30"/>
  <c r="I34" i="30" s="1"/>
  <c r="C32" i="30"/>
  <c r="I31" i="30"/>
  <c r="I32" i="30" s="1"/>
  <c r="K30" i="30"/>
  <c r="D28" i="30"/>
  <c r="D27" i="30"/>
  <c r="C27" i="30"/>
  <c r="C26" i="30"/>
  <c r="D26" i="30" s="1"/>
  <c r="C24" i="30"/>
  <c r="C25" i="30" s="1"/>
  <c r="D25" i="30" s="1"/>
  <c r="C22" i="30"/>
  <c r="D22" i="30" s="1"/>
  <c r="D21" i="30"/>
  <c r="C21" i="30"/>
  <c r="D19" i="30"/>
  <c r="C19" i="30"/>
  <c r="C18" i="30"/>
  <c r="D18" i="30" s="1"/>
  <c r="D17" i="30"/>
  <c r="C17" i="30"/>
  <c r="C16" i="30"/>
  <c r="D16" i="30" s="1"/>
  <c r="D15" i="30"/>
  <c r="D14" i="30" s="1"/>
  <c r="C15" i="30"/>
  <c r="C14" i="30"/>
  <c r="D13" i="30"/>
  <c r="K11" i="30"/>
  <c r="I43" i="29"/>
  <c r="I42" i="29"/>
  <c r="I41" i="29"/>
  <c r="I40" i="29"/>
  <c r="I39" i="29"/>
  <c r="I38" i="29"/>
  <c r="I37" i="29"/>
  <c r="I36" i="29"/>
  <c r="I33" i="29"/>
  <c r="I34" i="29" s="1"/>
  <c r="I32" i="29"/>
  <c r="C32" i="29"/>
  <c r="I31" i="29"/>
  <c r="I35" i="29" s="1"/>
  <c r="K30" i="29"/>
  <c r="D28" i="29"/>
  <c r="C27" i="29"/>
  <c r="D27" i="29" s="1"/>
  <c r="C26" i="29"/>
  <c r="D26" i="29" s="1"/>
  <c r="D22" i="29"/>
  <c r="C22" i="29"/>
  <c r="C21" i="29"/>
  <c r="D21" i="29" s="1"/>
  <c r="C19" i="29"/>
  <c r="D19" i="29" s="1"/>
  <c r="D18" i="29"/>
  <c r="C18" i="29"/>
  <c r="C17" i="29"/>
  <c r="D17" i="29" s="1"/>
  <c r="C15" i="29"/>
  <c r="C16" i="29" s="1"/>
  <c r="D16" i="29" s="1"/>
  <c r="D13" i="29"/>
  <c r="K11" i="29"/>
  <c r="K6" i="29"/>
  <c r="K7" i="29" s="1"/>
  <c r="C28" i="27"/>
  <c r="C15" i="27"/>
  <c r="C15" i="26"/>
  <c r="I36" i="24"/>
  <c r="I33" i="24"/>
  <c r="I34" i="24" s="1"/>
  <c r="I32" i="24"/>
  <c r="C32" i="24"/>
  <c r="I31" i="24"/>
  <c r="I35" i="24" s="1"/>
  <c r="K30" i="24"/>
  <c r="D28" i="24"/>
  <c r="C27" i="24"/>
  <c r="D27" i="24" s="1"/>
  <c r="C26" i="24"/>
  <c r="D26" i="24" s="1"/>
  <c r="C22" i="24"/>
  <c r="D22" i="24" s="1"/>
  <c r="C21" i="24"/>
  <c r="C19" i="24"/>
  <c r="D19" i="24" s="1"/>
  <c r="C18" i="24"/>
  <c r="D18" i="24" s="1"/>
  <c r="C17" i="24"/>
  <c r="D17" i="24" s="1"/>
  <c r="C15" i="24"/>
  <c r="C24" i="24" s="1"/>
  <c r="D13" i="24"/>
  <c r="K11" i="24"/>
  <c r="I38" i="21"/>
  <c r="I37" i="21"/>
  <c r="I36" i="21"/>
  <c r="I31" i="21"/>
  <c r="I33" i="21" s="1"/>
  <c r="I34" i="21" s="1"/>
  <c r="K30" i="21"/>
  <c r="C28" i="21"/>
  <c r="D28" i="21" s="1"/>
  <c r="C27" i="21"/>
  <c r="D27" i="21" s="1"/>
  <c r="J26" i="21"/>
  <c r="C26" i="21"/>
  <c r="D26" i="21" s="1"/>
  <c r="K24" i="21"/>
  <c r="J22" i="21"/>
  <c r="C22" i="21"/>
  <c r="D22" i="21" s="1"/>
  <c r="I21" i="21"/>
  <c r="C21" i="21"/>
  <c r="C19" i="21"/>
  <c r="D19" i="21" s="1"/>
  <c r="C18" i="21"/>
  <c r="D18" i="21" s="1"/>
  <c r="C17" i="21"/>
  <c r="D17" i="21" s="1"/>
  <c r="C15" i="21"/>
  <c r="C16" i="21" s="1"/>
  <c r="D16" i="21" s="1"/>
  <c r="D13" i="21"/>
  <c r="K11" i="21"/>
  <c r="I38" i="20"/>
  <c r="I37" i="20"/>
  <c r="I36" i="20"/>
  <c r="I32" i="20"/>
  <c r="I31" i="20"/>
  <c r="I33" i="20" s="1"/>
  <c r="K30" i="20"/>
  <c r="D28" i="20"/>
  <c r="C27" i="20"/>
  <c r="D27" i="20" s="1"/>
  <c r="D26" i="20"/>
  <c r="C26" i="20"/>
  <c r="D22" i="20"/>
  <c r="C22" i="20"/>
  <c r="C21" i="20"/>
  <c r="C19" i="20"/>
  <c r="D19" i="20" s="1"/>
  <c r="D18" i="20"/>
  <c r="C18" i="20"/>
  <c r="C17" i="20"/>
  <c r="D17" i="20" s="1"/>
  <c r="C15" i="20"/>
  <c r="C24" i="20" s="1"/>
  <c r="D13" i="20"/>
  <c r="K11" i="20"/>
  <c r="I41" i="18"/>
  <c r="I40" i="18"/>
  <c r="I39" i="18"/>
  <c r="I38" i="18"/>
  <c r="I35" i="18"/>
  <c r="I36" i="18" s="1"/>
  <c r="I34" i="18"/>
  <c r="C34" i="18"/>
  <c r="I33" i="18"/>
  <c r="I37" i="18" s="1"/>
  <c r="K32" i="18"/>
  <c r="D30" i="18"/>
  <c r="C29" i="18"/>
  <c r="D29" i="18" s="1"/>
  <c r="C28" i="18"/>
  <c r="D28" i="18" s="1"/>
  <c r="C24" i="18"/>
  <c r="D24" i="18" s="1"/>
  <c r="C23" i="18"/>
  <c r="D23" i="18" s="1"/>
  <c r="C21" i="18"/>
  <c r="D21" i="18" s="1"/>
  <c r="C20" i="18"/>
  <c r="D20" i="18" s="1"/>
  <c r="C19" i="18"/>
  <c r="D19" i="18" s="1"/>
  <c r="C17" i="18"/>
  <c r="D17" i="18" s="1"/>
  <c r="D15" i="18"/>
  <c r="K13" i="18"/>
  <c r="I39" i="17"/>
  <c r="I38" i="17"/>
  <c r="I35" i="17"/>
  <c r="I36" i="17" s="1"/>
  <c r="C34" i="17"/>
  <c r="I33" i="17"/>
  <c r="I34" i="17" s="1"/>
  <c r="K32" i="17"/>
  <c r="D30" i="17"/>
  <c r="C30" i="17"/>
  <c r="C29" i="17"/>
  <c r="D29" i="17" s="1"/>
  <c r="J28" i="17"/>
  <c r="C28" i="17"/>
  <c r="D28" i="17" s="1"/>
  <c r="K26" i="17"/>
  <c r="J24" i="17"/>
  <c r="C24" i="17"/>
  <c r="D24" i="17" s="1"/>
  <c r="I23" i="17"/>
  <c r="C23" i="17"/>
  <c r="C21" i="17"/>
  <c r="D21" i="17" s="1"/>
  <c r="D20" i="17"/>
  <c r="C20" i="17"/>
  <c r="C19" i="17"/>
  <c r="D19" i="17" s="1"/>
  <c r="C17" i="17"/>
  <c r="C18" i="17" s="1"/>
  <c r="D18" i="17" s="1"/>
  <c r="D15" i="17"/>
  <c r="K13" i="17"/>
  <c r="I39" i="16"/>
  <c r="I38" i="16"/>
  <c r="C34" i="16"/>
  <c r="I33" i="16"/>
  <c r="I35" i="16" s="1"/>
  <c r="I36" i="16" s="1"/>
  <c r="K32" i="16"/>
  <c r="C30" i="16"/>
  <c r="D30" i="16" s="1"/>
  <c r="C29" i="16"/>
  <c r="D29" i="16" s="1"/>
  <c r="J28" i="16"/>
  <c r="C28" i="16"/>
  <c r="D28" i="16" s="1"/>
  <c r="K26" i="16"/>
  <c r="J24" i="16"/>
  <c r="D24" i="16"/>
  <c r="C24" i="16"/>
  <c r="I23" i="16"/>
  <c r="C23" i="16"/>
  <c r="C21" i="16"/>
  <c r="D21" i="16" s="1"/>
  <c r="C20" i="16"/>
  <c r="D20" i="16" s="1"/>
  <c r="C19" i="16"/>
  <c r="D19" i="16" s="1"/>
  <c r="C17" i="16"/>
  <c r="C18" i="16" s="1"/>
  <c r="D18" i="16" s="1"/>
  <c r="D15" i="16"/>
  <c r="K13" i="16"/>
  <c r="D30" i="38" l="1"/>
  <c r="C29" i="51"/>
  <c r="C18" i="34"/>
  <c r="D24" i="37"/>
  <c r="D21" i="37" s="1"/>
  <c r="C24" i="37"/>
  <c r="C21" i="37" s="1"/>
  <c r="C30" i="37" s="1"/>
  <c r="C27" i="35"/>
  <c r="D27" i="35" s="1"/>
  <c r="C25" i="35"/>
  <c r="C22" i="35" s="1"/>
  <c r="D26" i="35"/>
  <c r="D25" i="35" s="1"/>
  <c r="D17" i="35"/>
  <c r="D23" i="35"/>
  <c r="C18" i="35"/>
  <c r="D18" i="35" s="1"/>
  <c r="C26" i="34"/>
  <c r="C24" i="33"/>
  <c r="C14" i="33"/>
  <c r="D15" i="33"/>
  <c r="D14" i="33" s="1"/>
  <c r="D21" i="33"/>
  <c r="I32" i="33"/>
  <c r="I35" i="33" s="1"/>
  <c r="D26" i="32"/>
  <c r="C27" i="32"/>
  <c r="D27" i="32" s="1"/>
  <c r="C25" i="32"/>
  <c r="C22" i="32"/>
  <c r="D17" i="32"/>
  <c r="D23" i="32"/>
  <c r="C18" i="32"/>
  <c r="D18" i="32" s="1"/>
  <c r="D26" i="31"/>
  <c r="D25" i="31" s="1"/>
  <c r="C27" i="31"/>
  <c r="D27" i="31" s="1"/>
  <c r="C25" i="31"/>
  <c r="C22" i="31"/>
  <c r="D17" i="31"/>
  <c r="D23" i="31"/>
  <c r="C18" i="31"/>
  <c r="D18" i="31" s="1"/>
  <c r="C24" i="12"/>
  <c r="D15" i="12"/>
  <c r="D14" i="12" s="1"/>
  <c r="D21" i="12"/>
  <c r="C14" i="12"/>
  <c r="C29" i="30"/>
  <c r="D24" i="30"/>
  <c r="D23" i="30" s="1"/>
  <c r="D20" i="30" s="1"/>
  <c r="D29" i="30" s="1"/>
  <c r="I35" i="30"/>
  <c r="C23" i="30"/>
  <c r="C20" i="30" s="1"/>
  <c r="J26" i="29"/>
  <c r="L7" i="29"/>
  <c r="K24" i="29"/>
  <c r="I21" i="29"/>
  <c r="J22" i="29"/>
  <c r="C24" i="29"/>
  <c r="L6" i="29"/>
  <c r="D15" i="29"/>
  <c r="D14" i="29" s="1"/>
  <c r="C14" i="29"/>
  <c r="D24" i="24"/>
  <c r="C25" i="24"/>
  <c r="D25" i="24" s="1"/>
  <c r="C23" i="24"/>
  <c r="C20" i="24"/>
  <c r="D15" i="24"/>
  <c r="D21" i="24"/>
  <c r="C16" i="24"/>
  <c r="D16" i="24" s="1"/>
  <c r="C24" i="21"/>
  <c r="C14" i="21"/>
  <c r="D15" i="21"/>
  <c r="D14" i="21" s="1"/>
  <c r="D21" i="21"/>
  <c r="I32" i="21"/>
  <c r="I35" i="21" s="1"/>
  <c r="C25" i="20"/>
  <c r="D25" i="20" s="1"/>
  <c r="D24" i="20"/>
  <c r="I34" i="20"/>
  <c r="I35" i="20"/>
  <c r="D15" i="20"/>
  <c r="D21" i="20"/>
  <c r="C16" i="20"/>
  <c r="D16" i="20" s="1"/>
  <c r="C18" i="18"/>
  <c r="D18" i="18" s="1"/>
  <c r="D16" i="18" s="1"/>
  <c r="C26" i="18"/>
  <c r="C26" i="17"/>
  <c r="C16" i="17"/>
  <c r="D17" i="17"/>
  <c r="D16" i="17" s="1"/>
  <c r="D23" i="17"/>
  <c r="I37" i="17"/>
  <c r="C26" i="16"/>
  <c r="C16" i="16"/>
  <c r="D17" i="16"/>
  <c r="D16" i="16" s="1"/>
  <c r="D23" i="16"/>
  <c r="I34" i="16"/>
  <c r="I37" i="16" s="1"/>
  <c r="D20" i="20" l="1"/>
  <c r="D29" i="20" s="1"/>
  <c r="D14" i="20"/>
  <c r="D23" i="20"/>
  <c r="C23" i="20"/>
  <c r="C20" i="20" s="1"/>
  <c r="D18" i="34"/>
  <c r="D16" i="34" s="1"/>
  <c r="C16" i="34"/>
  <c r="D30" i="37"/>
  <c r="D20" i="37"/>
  <c r="D22" i="35"/>
  <c r="C16" i="35"/>
  <c r="C31" i="35" s="1"/>
  <c r="D16" i="35"/>
  <c r="D31" i="35" s="1"/>
  <c r="C27" i="34"/>
  <c r="D27" i="34" s="1"/>
  <c r="D26" i="34"/>
  <c r="D25" i="34" s="1"/>
  <c r="D22" i="34" s="1"/>
  <c r="D31" i="34" s="1"/>
  <c r="C25" i="33"/>
  <c r="D25" i="33" s="1"/>
  <c r="D24" i="33"/>
  <c r="D23" i="33" s="1"/>
  <c r="D20" i="33"/>
  <c r="D29" i="33" s="1"/>
  <c r="C16" i="32"/>
  <c r="C31" i="32" s="1"/>
  <c r="D16" i="32"/>
  <c r="D25" i="32"/>
  <c r="D22" i="32" s="1"/>
  <c r="D22" i="31"/>
  <c r="C16" i="31"/>
  <c r="C31" i="31" s="1"/>
  <c r="D16" i="31"/>
  <c r="D31" i="31" s="1"/>
  <c r="D24" i="12"/>
  <c r="C25" i="12"/>
  <c r="D25" i="12" s="1"/>
  <c r="C25" i="29"/>
  <c r="D25" i="29" s="1"/>
  <c r="C23" i="29"/>
  <c r="C20" i="29" s="1"/>
  <c r="D24" i="29"/>
  <c r="D23" i="29" s="1"/>
  <c r="D20" i="29" s="1"/>
  <c r="D29" i="29" s="1"/>
  <c r="C29" i="29"/>
  <c r="C14" i="24"/>
  <c r="C29" i="24" s="1"/>
  <c r="D14" i="24"/>
  <c r="D23" i="24"/>
  <c r="D20" i="24" s="1"/>
  <c r="C25" i="21"/>
  <c r="D25" i="21" s="1"/>
  <c r="D24" i="21"/>
  <c r="C14" i="20"/>
  <c r="D26" i="18"/>
  <c r="C27" i="18"/>
  <c r="D27" i="18" s="1"/>
  <c r="C25" i="18"/>
  <c r="C22" i="18" s="1"/>
  <c r="C16" i="18"/>
  <c r="D26" i="17"/>
  <c r="C27" i="17"/>
  <c r="D27" i="17" s="1"/>
  <c r="C27" i="16"/>
  <c r="D27" i="16" s="1"/>
  <c r="D26" i="16"/>
  <c r="C23" i="12" l="1"/>
  <c r="C20" i="12" s="1"/>
  <c r="D23" i="12"/>
  <c r="D20" i="12" s="1"/>
  <c r="D29" i="12" s="1"/>
  <c r="D23" i="21"/>
  <c r="D20" i="21" s="1"/>
  <c r="D29" i="21" s="1"/>
  <c r="C23" i="21"/>
  <c r="C20" i="21" s="1"/>
  <c r="F14" i="21" s="1"/>
  <c r="C25" i="34"/>
  <c r="C22" i="34" s="1"/>
  <c r="C31" i="34" s="1"/>
  <c r="C23" i="33"/>
  <c r="C20" i="33" s="1"/>
  <c r="D31" i="32"/>
  <c r="D29" i="24"/>
  <c r="D25" i="18"/>
  <c r="D22" i="18" s="1"/>
  <c r="D31" i="18" s="1"/>
  <c r="C31" i="18"/>
  <c r="D25" i="17"/>
  <c r="D22" i="17" s="1"/>
  <c r="D31" i="17" s="1"/>
  <c r="C25" i="17"/>
  <c r="C22" i="17" s="1"/>
  <c r="D25" i="16"/>
  <c r="D22" i="16" s="1"/>
  <c r="D31" i="16" s="1"/>
  <c r="C25" i="16"/>
  <c r="C22" i="16" s="1"/>
  <c r="C30" i="21" l="1"/>
  <c r="C29" i="21"/>
  <c r="C29" i="33"/>
  <c r="F14" i="33"/>
  <c r="C30" i="33"/>
  <c r="C31" i="17"/>
  <c r="F16" i="17"/>
  <c r="C32" i="17"/>
  <c r="F16" i="16"/>
  <c r="C31" i="16"/>
  <c r="C32" i="16"/>
  <c r="I45" i="15" l="1"/>
  <c r="I44" i="15"/>
  <c r="I43" i="15"/>
  <c r="I42" i="15"/>
  <c r="I41" i="15"/>
  <c r="I40" i="15"/>
  <c r="I39" i="15"/>
  <c r="I38" i="15"/>
  <c r="C35" i="15"/>
  <c r="I33" i="15"/>
  <c r="K32" i="15"/>
  <c r="C31" i="15"/>
  <c r="D30" i="15" s="1"/>
  <c r="C29" i="15"/>
  <c r="D29" i="15" s="1"/>
  <c r="J28" i="15"/>
  <c r="C28" i="15"/>
  <c r="D28" i="15" s="1"/>
  <c r="K26" i="15"/>
  <c r="J24" i="15"/>
  <c r="C24" i="15"/>
  <c r="D24" i="15" s="1"/>
  <c r="I23" i="15"/>
  <c r="C23" i="15"/>
  <c r="D23" i="15" s="1"/>
  <c r="C21" i="15"/>
  <c r="D21" i="15" s="1"/>
  <c r="C20" i="15"/>
  <c r="D20" i="15" s="1"/>
  <c r="C19" i="15"/>
  <c r="D19" i="15" s="1"/>
  <c r="C17" i="15"/>
  <c r="C26" i="15" s="1"/>
  <c r="D15" i="15"/>
  <c r="K13" i="15"/>
  <c r="C33" i="9"/>
  <c r="D29" i="9"/>
  <c r="C29" i="9"/>
  <c r="D28" i="9"/>
  <c r="C28" i="9"/>
  <c r="C27" i="9"/>
  <c r="D27" i="9" s="1"/>
  <c r="C23" i="9"/>
  <c r="D23" i="9" s="1"/>
  <c r="D22" i="9"/>
  <c r="C22" i="9"/>
  <c r="D20" i="9"/>
  <c r="C20" i="9"/>
  <c r="D19" i="9"/>
  <c r="C19" i="9"/>
  <c r="D18" i="9"/>
  <c r="C18" i="9"/>
  <c r="D16" i="9"/>
  <c r="C16" i="9"/>
  <c r="C25" i="9" s="1"/>
  <c r="D14" i="9"/>
  <c r="C30" i="5"/>
  <c r="C27" i="5"/>
  <c r="D27" i="5" s="1"/>
  <c r="C26" i="5"/>
  <c r="D26" i="5" s="1"/>
  <c r="C22" i="5"/>
  <c r="D22" i="5" s="1"/>
  <c r="C21" i="5"/>
  <c r="D21" i="5" s="1"/>
  <c r="C19" i="5"/>
  <c r="D19" i="5" s="1"/>
  <c r="C18" i="5"/>
  <c r="D18" i="5" s="1"/>
  <c r="C17" i="5"/>
  <c r="D17" i="5" s="1"/>
  <c r="C15" i="5"/>
  <c r="C24" i="5" s="1"/>
  <c r="D13" i="5"/>
  <c r="C33" i="3"/>
  <c r="C29" i="3"/>
  <c r="D29" i="3" s="1"/>
  <c r="C28" i="3"/>
  <c r="D28" i="3" s="1"/>
  <c r="D27" i="3"/>
  <c r="C27" i="3"/>
  <c r="C23" i="3"/>
  <c r="D23" i="3" s="1"/>
  <c r="C22" i="3"/>
  <c r="C20" i="3"/>
  <c r="D20" i="3" s="1"/>
  <c r="C19" i="3"/>
  <c r="D19" i="3" s="1"/>
  <c r="C18" i="3"/>
  <c r="D18" i="3" s="1"/>
  <c r="C16" i="3"/>
  <c r="C17" i="3" s="1"/>
  <c r="D17" i="3" s="1"/>
  <c r="D14" i="3"/>
  <c r="C32" i="1"/>
  <c r="C28" i="1"/>
  <c r="C27" i="1"/>
  <c r="D13" i="1"/>
  <c r="C18" i="15" l="1"/>
  <c r="D18" i="15" s="1"/>
  <c r="I34" i="15"/>
  <c r="I37" i="15" s="1"/>
  <c r="D17" i="15"/>
  <c r="I35" i="15"/>
  <c r="I36" i="15" s="1"/>
  <c r="D15" i="5"/>
  <c r="C16" i="15"/>
  <c r="D16" i="15"/>
  <c r="D26" i="15"/>
  <c r="C27" i="15"/>
  <c r="D27" i="15" s="1"/>
  <c r="C26" i="9"/>
  <c r="D26" i="9" s="1"/>
  <c r="D25" i="9"/>
  <c r="C17" i="9"/>
  <c r="C25" i="5"/>
  <c r="D25" i="5" s="1"/>
  <c r="D24" i="5"/>
  <c r="D23" i="5" s="1"/>
  <c r="D20" i="5" s="1"/>
  <c r="C16" i="5"/>
  <c r="C15" i="3"/>
  <c r="D16" i="3"/>
  <c r="D15" i="3" s="1"/>
  <c r="D22" i="3"/>
  <c r="C25" i="3"/>
  <c r="D24" i="9" l="1"/>
  <c r="D21" i="9" s="1"/>
  <c r="D25" i="15"/>
  <c r="D22" i="15" s="1"/>
  <c r="D31" i="15" s="1"/>
  <c r="C25" i="15"/>
  <c r="C22" i="15" s="1"/>
  <c r="C33" i="15" s="1"/>
  <c r="D17" i="9"/>
  <c r="D15" i="9" s="1"/>
  <c r="C15" i="9"/>
  <c r="C24" i="9"/>
  <c r="C21" i="9" s="1"/>
  <c r="D16" i="5"/>
  <c r="D14" i="5" s="1"/>
  <c r="C14" i="5"/>
  <c r="F14" i="5" s="1"/>
  <c r="C23" i="5"/>
  <c r="C20" i="5" s="1"/>
  <c r="C24" i="3"/>
  <c r="C21" i="3" s="1"/>
  <c r="C30" i="3" s="1"/>
  <c r="D25" i="3"/>
  <c r="C26" i="3"/>
  <c r="D26" i="3" s="1"/>
  <c r="I43" i="30"/>
  <c r="I42" i="30"/>
  <c r="K7" i="30"/>
  <c r="L6" i="30"/>
  <c r="K6" i="30"/>
  <c r="C7" i="9"/>
  <c r="I43" i="27"/>
  <c r="I42" i="27"/>
  <c r="I41" i="27"/>
  <c r="I40" i="27"/>
  <c r="I39" i="27"/>
  <c r="I38" i="27"/>
  <c r="I37" i="27"/>
  <c r="I36" i="27"/>
  <c r="I33" i="27"/>
  <c r="I34" i="27" s="1"/>
  <c r="I31" i="27"/>
  <c r="K30" i="27"/>
  <c r="D28" i="27"/>
  <c r="C27" i="27"/>
  <c r="D27" i="27" s="1"/>
  <c r="C26" i="27"/>
  <c r="D26" i="27" s="1"/>
  <c r="J22" i="27"/>
  <c r="C22" i="27"/>
  <c r="D22" i="27" s="1"/>
  <c r="C21" i="27"/>
  <c r="D21" i="27" s="1"/>
  <c r="C19" i="27"/>
  <c r="D19" i="27" s="1"/>
  <c r="C18" i="27"/>
  <c r="D18" i="27" s="1"/>
  <c r="C17" i="27"/>
  <c r="D17" i="27" s="1"/>
  <c r="C16" i="27"/>
  <c r="D16" i="27" s="1"/>
  <c r="D15" i="27"/>
  <c r="C24" i="27"/>
  <c r="D13" i="27"/>
  <c r="K11" i="27"/>
  <c r="K7" i="27"/>
  <c r="J26" i="27" s="1"/>
  <c r="L6" i="27"/>
  <c r="K6" i="27"/>
  <c r="I43" i="26"/>
  <c r="I42" i="26"/>
  <c r="I41" i="26"/>
  <c r="I40" i="26"/>
  <c r="I39" i="26"/>
  <c r="I38" i="26"/>
  <c r="I37" i="26"/>
  <c r="I36" i="26"/>
  <c r="I33" i="26"/>
  <c r="I34" i="26" s="1"/>
  <c r="I32" i="26"/>
  <c r="I31" i="26"/>
  <c r="K30" i="26"/>
  <c r="D28" i="26"/>
  <c r="C27" i="26"/>
  <c r="D27" i="26" s="1"/>
  <c r="C26" i="26"/>
  <c r="D26" i="26" s="1"/>
  <c r="J22" i="26"/>
  <c r="C22" i="26"/>
  <c r="D22" i="26" s="1"/>
  <c r="C21" i="26"/>
  <c r="D21" i="26" s="1"/>
  <c r="C19" i="26"/>
  <c r="D19" i="26" s="1"/>
  <c r="C18" i="26"/>
  <c r="D18" i="26" s="1"/>
  <c r="C17" i="26"/>
  <c r="D17" i="26" s="1"/>
  <c r="C24" i="26"/>
  <c r="D13" i="26"/>
  <c r="K11" i="26"/>
  <c r="K7" i="26"/>
  <c r="I21" i="26" s="1"/>
  <c r="L6" i="26"/>
  <c r="K6" i="26"/>
  <c r="F15" i="3" l="1"/>
  <c r="F15" i="9"/>
  <c r="D30" i="9"/>
  <c r="D24" i="3"/>
  <c r="D21" i="3" s="1"/>
  <c r="D30" i="3" s="1"/>
  <c r="D15" i="26"/>
  <c r="C16" i="26"/>
  <c r="C32" i="15"/>
  <c r="F16" i="15"/>
  <c r="C30" i="9"/>
  <c r="L7" i="30"/>
  <c r="D14" i="27"/>
  <c r="I35" i="27"/>
  <c r="C25" i="27"/>
  <c r="D25" i="27" s="1"/>
  <c r="D24" i="27"/>
  <c r="I21" i="27"/>
  <c r="K24" i="27"/>
  <c r="I32" i="27"/>
  <c r="C14" i="27"/>
  <c r="L7" i="27"/>
  <c r="I35" i="26"/>
  <c r="C25" i="26"/>
  <c r="D25" i="26" s="1"/>
  <c r="D24" i="26"/>
  <c r="K24" i="26"/>
  <c r="L7" i="26"/>
  <c r="J26" i="26"/>
  <c r="I43" i="24"/>
  <c r="I42" i="24"/>
  <c r="I41" i="24"/>
  <c r="I40" i="24"/>
  <c r="I39" i="24"/>
  <c r="I38" i="24"/>
  <c r="I37" i="24"/>
  <c r="K7" i="24"/>
  <c r="K6" i="24"/>
  <c r="L6" i="24" s="1"/>
  <c r="I42" i="21"/>
  <c r="I41" i="21"/>
  <c r="I40" i="21"/>
  <c r="I39" i="21"/>
  <c r="K6" i="21"/>
  <c r="K7" i="21" s="1"/>
  <c r="I43" i="20"/>
  <c r="I42" i="20"/>
  <c r="I41" i="20"/>
  <c r="I40" i="20"/>
  <c r="I39" i="20"/>
  <c r="K6" i="20"/>
  <c r="K7" i="20" s="1"/>
  <c r="I45" i="18"/>
  <c r="I44" i="18"/>
  <c r="I43" i="18"/>
  <c r="I42" i="18"/>
  <c r="J6" i="18"/>
  <c r="J7" i="18" s="1"/>
  <c r="I45" i="17"/>
  <c r="I44" i="17"/>
  <c r="I43" i="17"/>
  <c r="I42" i="17"/>
  <c r="I41" i="17"/>
  <c r="I40" i="17"/>
  <c r="J6" i="17"/>
  <c r="J7" i="17" s="1"/>
  <c r="I45" i="16"/>
  <c r="I44" i="16"/>
  <c r="I43" i="16"/>
  <c r="I42" i="16"/>
  <c r="I41" i="16"/>
  <c r="I40" i="16"/>
  <c r="J6" i="16"/>
  <c r="J7" i="16" s="1"/>
  <c r="J6" i="15"/>
  <c r="J7" i="15" s="1"/>
  <c r="D30" i="11"/>
  <c r="C29" i="11"/>
  <c r="D29" i="11" s="1"/>
  <c r="C28" i="11"/>
  <c r="D28" i="11" s="1"/>
  <c r="C24" i="11"/>
  <c r="D24" i="11" s="1"/>
  <c r="C23" i="11"/>
  <c r="D23" i="11" s="1"/>
  <c r="C21" i="11"/>
  <c r="D21" i="11" s="1"/>
  <c r="C20" i="11"/>
  <c r="D20" i="11" s="1"/>
  <c r="C19" i="11"/>
  <c r="D19" i="11" s="1"/>
  <c r="C17" i="11"/>
  <c r="C26" i="11" s="1"/>
  <c r="C27" i="11" s="1"/>
  <c r="D27" i="11" s="1"/>
  <c r="D15" i="11"/>
  <c r="C34" i="10"/>
  <c r="D30" i="10"/>
  <c r="C29" i="10"/>
  <c r="D29" i="10" s="1"/>
  <c r="C28" i="10"/>
  <c r="D28" i="10" s="1"/>
  <c r="C24" i="10"/>
  <c r="D24" i="10" s="1"/>
  <c r="C23" i="10"/>
  <c r="C21" i="10"/>
  <c r="D21" i="10" s="1"/>
  <c r="C20" i="10"/>
  <c r="D20" i="10" s="1"/>
  <c r="C19" i="10"/>
  <c r="D19" i="10" s="1"/>
  <c r="C17" i="10"/>
  <c r="C26" i="10" s="1"/>
  <c r="D15" i="10"/>
  <c r="D28" i="1"/>
  <c r="D17" i="11" l="1"/>
  <c r="C18" i="11"/>
  <c r="D18" i="11" s="1"/>
  <c r="D23" i="26"/>
  <c r="D20" i="26" s="1"/>
  <c r="D16" i="26"/>
  <c r="D14" i="26" s="1"/>
  <c r="C14" i="26"/>
  <c r="L6" i="21"/>
  <c r="C23" i="27"/>
  <c r="C20" i="27" s="1"/>
  <c r="C29" i="27" s="1"/>
  <c r="C31" i="27" s="1"/>
  <c r="C32" i="27" s="1"/>
  <c r="D23" i="27"/>
  <c r="D20" i="27" s="1"/>
  <c r="D29" i="27" s="1"/>
  <c r="C23" i="26"/>
  <c r="C20" i="26" s="1"/>
  <c r="L7" i="24"/>
  <c r="L7" i="21"/>
  <c r="L7" i="20"/>
  <c r="L6" i="20"/>
  <c r="D26" i="11"/>
  <c r="D25" i="11" s="1"/>
  <c r="D22" i="11" s="1"/>
  <c r="C25" i="11"/>
  <c r="C22" i="11" s="1"/>
  <c r="D26" i="10"/>
  <c r="D25" i="10" s="1"/>
  <c r="C27" i="10"/>
  <c r="D27" i="10" s="1"/>
  <c r="C25" i="10"/>
  <c r="C22" i="10" s="1"/>
  <c r="D17" i="10"/>
  <c r="D23" i="10"/>
  <c r="C18" i="10"/>
  <c r="D18" i="10" s="1"/>
  <c r="D22" i="10" l="1"/>
  <c r="C16" i="11"/>
  <c r="C31" i="11" s="1"/>
  <c r="D16" i="11"/>
  <c r="D31" i="11" s="1"/>
  <c r="C29" i="26"/>
  <c r="C32" i="26" s="1"/>
  <c r="D29" i="26"/>
  <c r="C16" i="10"/>
  <c r="C31" i="10" s="1"/>
  <c r="D16" i="10"/>
  <c r="D31" i="10" s="1"/>
  <c r="D27" i="1" l="1"/>
  <c r="C26" i="1"/>
  <c r="D26" i="1" s="1"/>
  <c r="C19" i="1"/>
  <c r="D19" i="1" s="1"/>
  <c r="C17" i="1"/>
  <c r="D17" i="1" s="1"/>
  <c r="C22" i="1"/>
  <c r="D22" i="1" s="1"/>
  <c r="C18" i="1"/>
  <c r="D18" i="1" s="1"/>
  <c r="C15" i="1"/>
  <c r="D15" i="1" s="1"/>
  <c r="C21" i="1"/>
  <c r="D21" i="1" s="1"/>
  <c r="C24" i="1" l="1"/>
  <c r="C16" i="1"/>
  <c r="D16" i="1" s="1"/>
  <c r="D14" i="1"/>
  <c r="C14" i="1"/>
  <c r="C25" i="1" l="1"/>
  <c r="D24" i="1"/>
  <c r="D25" i="1" l="1"/>
  <c r="D23" i="1" s="1"/>
  <c r="D20" i="1" s="1"/>
  <c r="D29" i="1" s="1"/>
  <c r="C23" i="1"/>
  <c r="C20" i="1" s="1"/>
  <c r="F14" i="1" s="1"/>
  <c r="C29" i="1" l="1"/>
</calcChain>
</file>

<file path=xl/sharedStrings.xml><?xml version="1.0" encoding="utf-8"?>
<sst xmlns="http://schemas.openxmlformats.org/spreadsheetml/2006/main" count="2909" uniqueCount="153">
  <si>
    <t>№ подпункта</t>
  </si>
  <si>
    <t>Показатели</t>
  </si>
  <si>
    <t>Плановая калькуляция</t>
  </si>
  <si>
    <t>оказания платной дополнительной услуги</t>
  </si>
  <si>
    <t>Период предоставления дополнительной платной услуги</t>
  </si>
  <si>
    <t>Численность детей в группе</t>
  </si>
  <si>
    <t>Количество групп</t>
  </si>
  <si>
    <t>Сумма          (за месяц)</t>
  </si>
  <si>
    <t>Количество часов по учебному плану, В НЕДЕЛЮ</t>
  </si>
  <si>
    <t>Себестоимость оказания единицы услуги, в т. числе:</t>
  </si>
  <si>
    <t>Прямые затраты в разрезе статей затрат, в том числе:</t>
  </si>
  <si>
    <t>чел</t>
  </si>
  <si>
    <t>руб</t>
  </si>
  <si>
    <t>кол.зан</t>
  </si>
  <si>
    <t>в месяц</t>
  </si>
  <si>
    <t>год</t>
  </si>
  <si>
    <t>2.1</t>
  </si>
  <si>
    <t>2.2</t>
  </si>
  <si>
    <t>Начисления на оплату труда</t>
  </si>
  <si>
    <t>2.3</t>
  </si>
  <si>
    <t>Расходные материалы</t>
  </si>
  <si>
    <t>2.4</t>
  </si>
  <si>
    <t>Приобретение основных средств</t>
  </si>
  <si>
    <t>2.5</t>
  </si>
  <si>
    <t>Амортизация основных средств</t>
  </si>
  <si>
    <t>3</t>
  </si>
  <si>
    <t>3.1</t>
  </si>
  <si>
    <t>Коммунальные платежи</t>
  </si>
  <si>
    <t>3.2</t>
  </si>
  <si>
    <t>Накладные расходы в разрезе статей затрат:</t>
  </si>
  <si>
    <t>Расходы на содержание и эксплуатацию оборудования и инженерных систем здания</t>
  </si>
  <si>
    <t>3.3</t>
  </si>
  <si>
    <t>Общехозяйственные расходы, в т. Числе:</t>
  </si>
  <si>
    <t>3.3.1</t>
  </si>
  <si>
    <t>Основная зарплата административно-управленческого оппарата с отчислениями во внебюджетные фонды</t>
  </si>
  <si>
    <t>3.3.2</t>
  </si>
  <si>
    <t>Услуги связи</t>
  </si>
  <si>
    <t>3.3.3</t>
  </si>
  <si>
    <t>Прочие расходы</t>
  </si>
  <si>
    <t>4</t>
  </si>
  <si>
    <t>Планируемая прибыль</t>
  </si>
  <si>
    <t>5</t>
  </si>
  <si>
    <t>Общая стоимость услуги</t>
  </si>
  <si>
    <t>12,7%*1,302</t>
  </si>
  <si>
    <t>Основная и дополнительная заработная плата</t>
  </si>
  <si>
    <t>6</t>
  </si>
  <si>
    <t>Цена услуги</t>
  </si>
  <si>
    <t>6.1</t>
  </si>
  <si>
    <t>6.2</t>
  </si>
  <si>
    <t xml:space="preserve">      - за месяц</t>
  </si>
  <si>
    <t xml:space="preserve">      - за час</t>
  </si>
  <si>
    <t>Руководитель учреждения_____________________</t>
  </si>
  <si>
    <t>Новоселова Е.Л.</t>
  </si>
  <si>
    <t>Манылова Г.Б.</t>
  </si>
  <si>
    <t>Главный бухгалтер_______________________________</t>
  </si>
  <si>
    <t>кружок "Умелые ручки"</t>
  </si>
  <si>
    <t>Кружок "АБВГДейка"</t>
  </si>
  <si>
    <t xml:space="preserve">ЗП осн </t>
  </si>
  <si>
    <t>нал.осн</t>
  </si>
  <si>
    <t>ЗП пр</t>
  </si>
  <si>
    <t>нал.пр</t>
  </si>
  <si>
    <t>итого ФОТ</t>
  </si>
  <si>
    <t>связь</t>
  </si>
  <si>
    <t>комм.усл</t>
  </si>
  <si>
    <t>обсл.зд.обор</t>
  </si>
  <si>
    <t>проч</t>
  </si>
  <si>
    <t>налоги</t>
  </si>
  <si>
    <t>матер</t>
  </si>
  <si>
    <t>основн</t>
  </si>
  <si>
    <t>МАДОУ "Детский сад №23 г. Перми</t>
  </si>
  <si>
    <t>Сумма на расчетный период</t>
  </si>
  <si>
    <t>аморт</t>
  </si>
  <si>
    <t>Отчисления с ЗП, адм.персонала</t>
  </si>
  <si>
    <t>1 ребенок</t>
  </si>
  <si>
    <t>Кружок "ТЕСТОПЛАСТИКА"</t>
  </si>
  <si>
    <t>Кружок "Умный малыш"</t>
  </si>
  <si>
    <t>Руководитель платной услуги     НОВИКОВА ОКСАНА СЕРГЕЕВНА</t>
  </si>
  <si>
    <t>Кружок "Индивидуальные занятия с психологом"</t>
  </si>
  <si>
    <t>Руководитель платной услуги     ГРЯЗНЫХ ЛЮДМИЛА АЛЕКСАНДРОВНА</t>
  </si>
  <si>
    <r>
      <t xml:space="preserve">Руководитель платной услуги    </t>
    </r>
    <r>
      <rPr>
        <b/>
        <sz val="11"/>
        <color theme="1"/>
        <rFont val="Calibri"/>
        <family val="2"/>
        <charset val="204"/>
        <scheme val="minor"/>
      </rPr>
      <t>РЫБИНА НАТАЛЬЯ ЮРЬЕВНА</t>
    </r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</si>
  <si>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 xml:space="preserve"> Копытова Оксана Сергеевна</t>
    </r>
  </si>
  <si>
    <r>
      <t xml:space="preserve">Руководитель платной услуги     </t>
    </r>
    <r>
      <rPr>
        <b/>
        <sz val="11"/>
        <color theme="1"/>
        <rFont val="Calibri"/>
        <family val="2"/>
        <charset val="204"/>
        <scheme val="minor"/>
      </rPr>
      <t>САЖИНА ЕЛЕНА ЛЕОНИДОВНА</t>
    </r>
  </si>
  <si>
    <r>
      <t xml:space="preserve">Руководитель платной услуги     </t>
    </r>
    <r>
      <rPr>
        <b/>
        <sz val="11"/>
        <color theme="1"/>
        <rFont val="Calibri"/>
        <family val="2"/>
        <charset val="204"/>
        <scheme val="minor"/>
      </rPr>
      <t>ХАЯРОВА МАРИНА ВЕНИАМИНОВНА</t>
    </r>
  </si>
  <si>
    <t>Индивидуальные занятия с логопедом "РЕЧЕВИЧОК"</t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</si>
  <si>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>БЕЛЯЕВА ВАЛЕНТИНА ВАЛЕРЬЕВНА</t>
    </r>
  </si>
  <si>
    <t>Кружок "Волшебный квиллинг"</t>
  </si>
  <si>
    <r>
      <t xml:space="preserve">Руководитель платной услуги     </t>
    </r>
    <r>
      <rPr>
        <b/>
        <sz val="11"/>
        <color theme="1"/>
        <rFont val="Calibri"/>
        <family val="2"/>
        <charset val="204"/>
        <scheme val="minor"/>
      </rPr>
      <t>ПЕРЕТЯГИНА КАРИНА ЭДУАРДОВНА</t>
    </r>
  </si>
  <si>
    <r>
      <t xml:space="preserve">Руководитель платной услуги     </t>
    </r>
    <r>
      <rPr>
        <b/>
        <sz val="11"/>
        <color theme="1"/>
        <rFont val="Calibri"/>
        <family val="2"/>
        <charset val="204"/>
        <scheme val="minor"/>
      </rPr>
      <t>ЛЕСНИКОВА ЕЛЕНА ВЯЧЕСЛАВОВНА</t>
    </r>
  </si>
  <si>
    <r>
      <t xml:space="preserve">Руководитель платной услуги    </t>
    </r>
    <r>
      <rPr>
        <b/>
        <sz val="11"/>
        <color theme="1"/>
        <rFont val="Calibri"/>
        <family val="2"/>
        <charset val="204"/>
        <scheme val="minor"/>
      </rPr>
      <t>СОЛОВЬЕВА ЕЛЕНА АЛЕКСАНДРОВНА</t>
    </r>
  </si>
  <si>
    <t>Кружок "Пластилинография"</t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</si>
  <si>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>ОСТРОБОКОВА НЕЛЛИ ВИКТОРОВНА</t>
    </r>
  </si>
  <si>
    <t>Кружок "Маленький исследователь"</t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</si>
  <si>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>ИЖБОЛДИНА РАИСА ПАВЛОВНА</t>
    </r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</si>
  <si>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 xml:space="preserve">  ГРЯЗНЫХ ЛЮДМИЛА АЛЕКСАНДРОВНА</t>
    </r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</si>
  <si>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 xml:space="preserve"> ЗАМАХАЕВА ИРИНА АЛЕКСАНДРОВНА</t>
    </r>
  </si>
  <si>
    <t>с 01.10.2016 по31.05.2017</t>
  </si>
  <si>
    <t>с 01.10.16 по31.05.2017</t>
  </si>
  <si>
    <t>Кружок "Почемучки"</t>
  </si>
  <si>
    <t>Кружок "От слова к звуку"</t>
  </si>
  <si>
    <t>Обучение чтению по кубикам Зайцева</t>
  </si>
  <si>
    <t>Кружок "Робототехника Лего-страна"</t>
  </si>
  <si>
    <t>Руководитель платной услуги    АШКАНОВА АНАСТАСИЯ АЛЕКСАНДРОВНА</t>
  </si>
  <si>
    <t>Кружок "Робототехника"</t>
  </si>
  <si>
    <t>Кружок "ЗАБАВУШКА"</t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</si>
  <si>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>ХАРИНА ГАЛИНА ВАЛЕРЬЕВНА</t>
    </r>
  </si>
  <si>
    <t>Кружок "Бисероплетение"</t>
  </si>
  <si>
    <t>Индивидуальные занятия с логопедом "ЗВУКОВИЧЕК"</t>
  </si>
  <si>
    <r>
      <t xml:space="preserve">Руководитель платной услуги     </t>
    </r>
    <r>
      <rPr>
        <b/>
        <sz val="11"/>
        <color theme="1"/>
        <rFont val="Calibri"/>
        <family val="2"/>
        <charset val="204"/>
        <scheme val="minor"/>
      </rPr>
      <t>КНЯЗЕВА НАТАЛЬЯ ВАСИЛЬЕВНА</t>
    </r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</si>
  <si>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>ЗАЙЦЕВА ЕЛЕНА ВЛАДИМИРОВНА</t>
    </r>
  </si>
  <si>
    <t xml:space="preserve">Индивидуальные занятия с логопедом </t>
  </si>
  <si>
    <r>
      <t xml:space="preserve">Руководитель платной услуги     </t>
    </r>
    <r>
      <rPr>
        <b/>
        <sz val="11"/>
        <color theme="1"/>
        <rFont val="Calibri"/>
        <family val="2"/>
        <charset val="204"/>
        <scheme val="minor"/>
      </rPr>
      <t>СНИТКО ТАТЬЯНА НИКОЛАЕВНА</t>
    </r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</si>
  <si>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>ШИЛОНОСОВА ТАТЬЯНА ВАСИЛЬЕВНА</t>
    </r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</si>
  <si>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 xml:space="preserve"> ИП Янковская</t>
    </r>
  </si>
  <si>
    <t>Оплата по договору с  ИП</t>
  </si>
  <si>
    <t>Доход</t>
  </si>
  <si>
    <t>Распределение дохода по статьям расх.средств:</t>
  </si>
  <si>
    <t>с 01.10.2018 по31.05.2019</t>
  </si>
  <si>
    <r>
      <t xml:space="preserve">Руководитель платной услуги     </t>
    </r>
    <r>
      <rPr>
        <b/>
        <sz val="11"/>
        <color theme="1"/>
        <rFont val="Calibri"/>
        <family val="2"/>
        <charset val="204"/>
        <scheme val="minor"/>
      </rPr>
      <t>ТОКРАНОВА НИНА ЯКОВЛЕВНА</t>
    </r>
  </si>
  <si>
    <t>Кружок "Маленькие искатели"</t>
  </si>
  <si>
    <t>с 01.10.18 по31.05.2019</t>
  </si>
  <si>
    <t>Кружок "Увлекательная акварелька"</t>
  </si>
  <si>
    <t>Кружок "Театральный калейдоскоп"</t>
  </si>
  <si>
    <t>с01.10.18 по31.05.2019</t>
  </si>
  <si>
    <t>Кружок "Волшебная ниточка"</t>
  </si>
  <si>
    <t>Кружок "Мягкие истории"</t>
  </si>
  <si>
    <t>Кружок "Фитбол-гимнастика"</t>
  </si>
  <si>
    <t>Кружок "Ассорти"(Янковская)</t>
  </si>
  <si>
    <t>с 01.09.2018 по31.05.2019</t>
  </si>
  <si>
    <t>Кружок "Детская йога"</t>
  </si>
  <si>
    <r>
      <t xml:space="preserve">Руководитель платной услуги    </t>
    </r>
    <r>
      <rPr>
        <b/>
        <sz val="11"/>
        <color theme="1"/>
        <rFont val="Calibri"/>
        <family val="2"/>
        <charset val="204"/>
        <scheme val="minor"/>
      </rPr>
      <t>ЮЖАКОВА СВЕТЛАНА РУДОЛЬФОВНА</t>
    </r>
  </si>
  <si>
    <t>Кружок "ЛФК"</t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</si>
  <si>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 xml:space="preserve"> Пятунина Анастасия Алексеевна</t>
    </r>
  </si>
  <si>
    <t>ЛОГОРИТМИКА</t>
  </si>
  <si>
    <r>
      <t xml:space="preserve">Руководитель платной услуги    </t>
    </r>
    <r>
      <rPr>
        <b/>
        <sz val="11"/>
        <color theme="1"/>
        <rFont val="Calibri"/>
        <family val="2"/>
        <charset val="204"/>
        <scheme val="minor"/>
      </rPr>
      <t>УРЯВИНА АЛЕНА ВАЛЕРЬЕВНА</t>
    </r>
  </si>
  <si>
    <t>Кружок "Волшебные ступеньки СТЭП"</t>
  </si>
  <si>
    <r>
      <t xml:space="preserve">Руководитель платной услуги  </t>
    </r>
    <r>
      <rPr>
        <b/>
        <sz val="11"/>
        <color theme="1"/>
        <rFont val="Calibri"/>
        <family val="2"/>
        <charset val="204"/>
        <scheme val="minor"/>
      </rPr>
      <t>ХИЖНЯК МАРИНА НИКОЛАЕВНА</t>
    </r>
  </si>
  <si>
    <t>Кружок "Я НАЧИНАЮ СЧИТАТЬ"</t>
  </si>
  <si>
    <r>
      <t xml:space="preserve">Руководитель платной услуги  </t>
    </r>
    <r>
      <rPr>
        <b/>
        <sz val="11"/>
        <color theme="1"/>
        <rFont val="Calibri"/>
        <family val="2"/>
        <charset val="204"/>
        <scheme val="minor"/>
      </rPr>
      <t>ТИМОШЕНКО ЕЛИЗАВЕТА СЕРГЕЕВНА</t>
    </r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</si>
  <si>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>ПЛОТНИКОВА ЛЮБОВЬ ЮРЬЕВНА</t>
    </r>
  </si>
  <si>
    <t>Кружок "ЗДОРОВЕЙКА"</t>
  </si>
  <si>
    <r>
      <t xml:space="preserve">Руководитель платной услуги    </t>
    </r>
    <r>
      <rPr>
        <b/>
        <sz val="11"/>
        <color theme="1"/>
        <rFont val="Calibri"/>
        <family val="2"/>
        <charset val="204"/>
        <scheme val="minor"/>
      </rPr>
      <t>БАЛУЕВА ИННА ВЛАДИМИРОВНА</t>
    </r>
  </si>
  <si>
    <t>Кружок "РИТМОПЛАСТИКА"</t>
  </si>
  <si>
    <t>Руководитель платной услуги    КОПЫТИНА ЕКАТЕРИНА ВЛАДИМИРОВНА</t>
  </si>
  <si>
    <t>Кружок "Образовательный тур Экскурсии"</t>
  </si>
  <si>
    <t>Кружок "Веселый алфавит"</t>
  </si>
  <si>
    <t>Руководитель платной услуги    МУЛАДЗЯНОВА АИДА АСХАТОВНА</t>
  </si>
  <si>
    <t>Кружок "Ментальная арифметика"</t>
  </si>
  <si>
    <r>
      <t xml:space="preserve">Руководитель платной услуги   </t>
    </r>
    <r>
      <rPr>
        <b/>
        <sz val="11"/>
        <color theme="1"/>
        <rFont val="Calibri"/>
        <family val="2"/>
        <charset val="204"/>
        <scheme val="minor"/>
      </rPr>
      <t>СТАРКОВА ОКСАНА СЕРГЕЕВНА</t>
    </r>
  </si>
  <si>
    <t>Кружок "ШАХМАТЫ"</t>
  </si>
  <si>
    <r>
      <t xml:space="preserve">Руководитель платной услуги  </t>
    </r>
    <r>
      <rPr>
        <b/>
        <sz val="11"/>
        <color theme="1"/>
        <rFont val="Calibri"/>
        <family val="2"/>
        <charset val="204"/>
        <scheme val="minor"/>
      </rPr>
      <t>РУДОМЕТОВ МАКСИМ  АЛЕКСЕЕВИЧ</t>
    </r>
  </si>
  <si>
    <t>Вознаграждение</t>
  </si>
  <si>
    <t>Отчисления в фонды</t>
  </si>
  <si>
    <t>с 01.01.19 по31.05.2019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</si>
</sst>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vertical="justify"/>
    </xf>
    <xf numFmtId="0" fontId="0" fillId="0" borderId="3" xfId="0" applyBorder="1" applyAlignment="1">
      <alignment horizontal="center"/>
    </xf>
    <xf numFmtId="49" fontId="0" fillId="0" borderId="0" xfId="0" applyNumberFormat="1"/>
    <xf numFmtId="10" fontId="0" fillId="0" borderId="0" xfId="0" applyNumberFormat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3" xfId="0" applyFont="1" applyBorder="1" applyAlignment="1">
      <alignment horizontal="center"/>
    </xf>
    <xf numFmtId="0" fontId="1" fillId="0" borderId="3" xfId="0" applyFont="1" applyBorder="1"/>
    <xf numFmtId="49" fontId="0" fillId="0" borderId="3" xfId="0" applyNumberForma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vertical="justify"/>
    </xf>
    <xf numFmtId="1" fontId="0" fillId="0" borderId="3" xfId="0" applyNumberFormat="1" applyBorder="1"/>
    <xf numFmtId="0" fontId="6" fillId="0" borderId="1" xfId="0" applyFont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9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3" xfId="0" applyNumberFormat="1" applyBorder="1"/>
    <xf numFmtId="2" fontId="3" fillId="0" borderId="3" xfId="0" applyNumberFormat="1" applyFont="1" applyBorder="1"/>
    <xf numFmtId="2" fontId="3" fillId="0" borderId="3" xfId="0" applyNumberFormat="1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horizontal="center"/>
    </xf>
    <xf numFmtId="0" fontId="5" fillId="0" borderId="0" xfId="0" applyFont="1" applyBorder="1"/>
    <xf numFmtId="2" fontId="0" fillId="0" borderId="0" xfId="0" applyNumberFormat="1" applyBorder="1"/>
    <xf numFmtId="2" fontId="3" fillId="0" borderId="0" xfId="0" applyNumberFormat="1" applyFont="1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56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34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117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600</v>
      </c>
      <c r="D13" s="10">
        <f>C13*8</f>
        <v>4800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368.93999999999994</v>
      </c>
      <c r="D14" s="24">
        <f t="shared" ref="D14" si="0">D15+D16+D17+D18+D19</f>
        <v>2951.5199999999995</v>
      </c>
      <c r="E14" s="30"/>
      <c r="F14" s="30">
        <f>C14+C20</f>
        <v>594.88499999999999</v>
      </c>
      <c r="G14" s="30"/>
    </row>
    <row r="15" spans="1:12" x14ac:dyDescent="0.25">
      <c r="A15" s="13" t="s">
        <v>16</v>
      </c>
      <c r="B15" s="14" t="s">
        <v>44</v>
      </c>
      <c r="C15" s="25">
        <f>C13*0.45</f>
        <v>270</v>
      </c>
      <c r="D15" s="25">
        <f t="shared" ref="D15:D19" si="1">C15*8</f>
        <v>2160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81.539999999999992</v>
      </c>
      <c r="D16" s="25">
        <f t="shared" si="1"/>
        <v>652.31999999999994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6</v>
      </c>
      <c r="D17" s="25">
        <f t="shared" si="1"/>
        <v>48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7.2</v>
      </c>
      <c r="D18" s="25">
        <f t="shared" si="1"/>
        <v>57.6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4.2</v>
      </c>
      <c r="D19" s="25">
        <f t="shared" si="1"/>
        <v>33.6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225.94499999999999</v>
      </c>
      <c r="D20" s="24">
        <f t="shared" ref="D20" si="2">D21+D22+D23</f>
        <v>1807.56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120</v>
      </c>
      <c r="D21" s="25">
        <f>C21*8</f>
        <v>960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6</v>
      </c>
      <c r="D22" s="25">
        <f>C22*8</f>
        <v>48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99.944999999999993</v>
      </c>
      <c r="D23" s="24">
        <f>D24+D26+D27+D25</f>
        <v>799.56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67.5</v>
      </c>
      <c r="D24" s="25">
        <f t="shared" ref="D24:D28" si="3">C24*8</f>
        <v>540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20.384999999999998</v>
      </c>
      <c r="D25" s="25">
        <f t="shared" si="3"/>
        <v>163.07999999999998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0.66</v>
      </c>
      <c r="D26" s="25">
        <f t="shared" si="3"/>
        <v>5.28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11.4</v>
      </c>
      <c r="D27" s="25">
        <f t="shared" si="3"/>
        <v>91.2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48</v>
      </c>
      <c r="D28" s="25">
        <f t="shared" si="3"/>
        <v>384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16">
        <f>C14+C20+C28</f>
        <v>642.88499999999999</v>
      </c>
      <c r="D29" s="16">
        <f>D14+D20+D28</f>
        <v>5143.08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600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24">
        <f>C31/4</f>
        <v>150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1.1000000000000001E-3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0.2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7.0000000000000001E-3</v>
      </c>
      <c r="I43">
        <f>I30*H43</f>
        <v>0.98</v>
      </c>
      <c r="J43" t="s">
        <v>71</v>
      </c>
    </row>
    <row r="44" spans="1:10" x14ac:dyDescent="0.25">
      <c r="H44" s="21">
        <v>0.08</v>
      </c>
    </row>
  </sheetData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3" zoomScaleNormal="100" workbookViewId="0">
      <selection activeCell="F3" sqref="F1:V1048576"/>
    </sheetView>
  </sheetViews>
  <sheetFormatPr defaultRowHeight="15" x14ac:dyDescent="0.25"/>
  <cols>
    <col min="1" max="1" width="13" customWidth="1"/>
    <col min="2" max="2" width="54.5703125" customWidth="1"/>
    <col min="3" max="3" width="13" customWidth="1"/>
    <col min="4" max="4" width="11.85546875" customWidth="1"/>
    <col min="5" max="5" width="10.7109375" customWidth="1"/>
    <col min="6" max="2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97</v>
      </c>
      <c r="C3" s="1"/>
      <c r="D3" s="1"/>
      <c r="E3" s="1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E6" s="18"/>
      <c r="G6">
        <v>30</v>
      </c>
      <c r="H6">
        <v>120</v>
      </c>
      <c r="I6">
        <v>4</v>
      </c>
      <c r="J6">
        <f>G6*H6*I6</f>
        <v>14400</v>
      </c>
    </row>
    <row r="7" spans="1:11" x14ac:dyDescent="0.25">
      <c r="A7" t="s">
        <v>5</v>
      </c>
      <c r="C7">
        <v>20</v>
      </c>
      <c r="G7" t="s">
        <v>15</v>
      </c>
      <c r="I7">
        <v>8</v>
      </c>
      <c r="J7">
        <f>J6*I7</f>
        <v>115200</v>
      </c>
    </row>
    <row r="8" spans="1:11" x14ac:dyDescent="0.25">
      <c r="A8" t="s">
        <v>79</v>
      </c>
    </row>
    <row r="9" spans="1:11" x14ac:dyDescent="0.25">
      <c r="A9" t="s">
        <v>6</v>
      </c>
      <c r="C9">
        <v>1</v>
      </c>
      <c r="E9" s="18"/>
      <c r="F9" s="18"/>
      <c r="G9" s="18"/>
      <c r="H9" s="18"/>
      <c r="I9" s="18"/>
      <c r="J9" s="18"/>
      <c r="K9" s="18"/>
    </row>
    <row r="10" spans="1:11" x14ac:dyDescent="0.25">
      <c r="E10" s="18"/>
      <c r="F10" s="18"/>
      <c r="G10" s="18"/>
      <c r="H10" s="18"/>
      <c r="I10" s="18"/>
      <c r="J10" s="18"/>
      <c r="K10" s="18"/>
    </row>
    <row r="11" spans="1:11" x14ac:dyDescent="0.25">
      <c r="C11" t="s">
        <v>73</v>
      </c>
      <c r="D11" t="s">
        <v>73</v>
      </c>
      <c r="E11" s="18"/>
      <c r="F11" s="32"/>
      <c r="G11" s="18"/>
    </row>
    <row r="12" spans="1:11" ht="45" x14ac:dyDescent="0.25">
      <c r="A12" s="4" t="s">
        <v>0</v>
      </c>
      <c r="B12" s="4" t="s">
        <v>1</v>
      </c>
      <c r="C12" s="5" t="s">
        <v>7</v>
      </c>
      <c r="D12" s="5" t="s">
        <v>70</v>
      </c>
      <c r="E12" s="27"/>
      <c r="F12" s="27"/>
      <c r="G12" s="27"/>
      <c r="I12">
        <v>120</v>
      </c>
      <c r="J12">
        <v>4</v>
      </c>
      <c r="K12">
        <f>I12*J12</f>
        <v>480</v>
      </c>
    </row>
    <row r="13" spans="1:11" ht="15.75" x14ac:dyDescent="0.25">
      <c r="A13" s="9">
        <v>1</v>
      </c>
      <c r="B13" s="4">
        <v>2</v>
      </c>
      <c r="C13" s="10">
        <v>600</v>
      </c>
      <c r="D13" s="10">
        <f>C13*8</f>
        <v>4800</v>
      </c>
      <c r="E13" s="29"/>
      <c r="F13" s="18"/>
      <c r="G13" s="18"/>
    </row>
    <row r="14" spans="1:11" x14ac:dyDescent="0.25">
      <c r="A14" s="11">
        <v>2</v>
      </c>
      <c r="B14" s="6">
        <v>2</v>
      </c>
      <c r="C14" s="24">
        <f>C15+C16+C17+C18+C19</f>
        <v>368.93999999999994</v>
      </c>
      <c r="D14" s="24">
        <f t="shared" ref="D14" si="0">D15+D16+D17+D18+D19</f>
        <v>2951.5199999999995</v>
      </c>
      <c r="E14" s="30"/>
      <c r="F14" s="30">
        <f>C14+C20</f>
        <v>594.88499999999999</v>
      </c>
      <c r="G14" s="30"/>
    </row>
    <row r="15" spans="1:11" ht="15.75" x14ac:dyDescent="0.25">
      <c r="A15" s="13" t="s">
        <v>16</v>
      </c>
      <c r="B15" s="10" t="s">
        <v>9</v>
      </c>
      <c r="C15" s="25">
        <f>C13*0.45</f>
        <v>270</v>
      </c>
      <c r="D15" s="25">
        <f t="shared" ref="D15:D19" si="1">C15*8</f>
        <v>2160</v>
      </c>
      <c r="E15" s="31"/>
      <c r="F15" s="30"/>
      <c r="G15" s="30"/>
    </row>
    <row r="16" spans="1:11" x14ac:dyDescent="0.25">
      <c r="A16" s="13" t="s">
        <v>17</v>
      </c>
      <c r="B16" s="12" t="s">
        <v>10</v>
      </c>
      <c r="C16" s="25">
        <f>C15*H30</f>
        <v>81.539999999999992</v>
      </c>
      <c r="D16" s="25">
        <f t="shared" si="1"/>
        <v>652.31999999999994</v>
      </c>
      <c r="E16" s="31"/>
      <c r="F16" s="30"/>
      <c r="G16" s="30"/>
    </row>
    <row r="17" spans="1:11" x14ac:dyDescent="0.25">
      <c r="A17" s="13" t="s">
        <v>19</v>
      </c>
      <c r="B17" s="14" t="s">
        <v>44</v>
      </c>
      <c r="C17" s="25">
        <f>C13*H42</f>
        <v>6</v>
      </c>
      <c r="D17" s="25">
        <f t="shared" si="1"/>
        <v>48</v>
      </c>
      <c r="E17" s="31"/>
      <c r="F17" s="30"/>
      <c r="G17" s="30"/>
    </row>
    <row r="18" spans="1:11" x14ac:dyDescent="0.25">
      <c r="A18" s="13" t="s">
        <v>21</v>
      </c>
      <c r="B18" s="14" t="s">
        <v>18</v>
      </c>
      <c r="C18" s="25">
        <f>C13*H43</f>
        <v>7.2</v>
      </c>
      <c r="D18" s="25">
        <f t="shared" si="1"/>
        <v>57.6</v>
      </c>
      <c r="E18" s="31"/>
      <c r="F18" s="30"/>
      <c r="G18" s="30"/>
    </row>
    <row r="19" spans="1:11" x14ac:dyDescent="0.25">
      <c r="A19" s="13" t="s">
        <v>23</v>
      </c>
      <c r="B19" s="14" t="s">
        <v>20</v>
      </c>
      <c r="C19" s="25">
        <f>C13*H44</f>
        <v>4.2</v>
      </c>
      <c r="D19" s="25">
        <f t="shared" si="1"/>
        <v>33.6</v>
      </c>
      <c r="E19" s="31"/>
      <c r="F19" s="30"/>
      <c r="G19" s="30"/>
    </row>
    <row r="20" spans="1:11" x14ac:dyDescent="0.25">
      <c r="A20" s="13" t="s">
        <v>25</v>
      </c>
      <c r="B20" s="14" t="s">
        <v>22</v>
      </c>
      <c r="C20" s="24">
        <f>C21+C22+C23</f>
        <v>225.94499999999999</v>
      </c>
      <c r="D20" s="24">
        <f t="shared" ref="D20" si="2">D21+D22+D23</f>
        <v>1807.56</v>
      </c>
      <c r="E20" s="30"/>
      <c r="F20" s="30"/>
      <c r="G20" s="30"/>
    </row>
    <row r="21" spans="1:11" x14ac:dyDescent="0.25">
      <c r="A21" s="13" t="s">
        <v>26</v>
      </c>
      <c r="B21" s="14" t="s">
        <v>24</v>
      </c>
      <c r="C21" s="25">
        <f>C13*H38</f>
        <v>120</v>
      </c>
      <c r="D21" s="25">
        <f>C21*8</f>
        <v>960</v>
      </c>
      <c r="E21" s="31"/>
      <c r="F21" s="30"/>
      <c r="G21" s="30"/>
      <c r="I21">
        <f>K8*0.0243</f>
        <v>0</v>
      </c>
      <c r="J21">
        <v>2.4299999999999999E-2</v>
      </c>
    </row>
    <row r="22" spans="1:11" x14ac:dyDescent="0.25">
      <c r="A22" s="13" t="s">
        <v>28</v>
      </c>
      <c r="B22" s="12" t="s">
        <v>29</v>
      </c>
      <c r="C22" s="26">
        <f>C13*H39</f>
        <v>6</v>
      </c>
      <c r="D22" s="25">
        <f>C22*8</f>
        <v>48</v>
      </c>
      <c r="E22" s="31"/>
      <c r="F22" s="30"/>
      <c r="G22" s="30"/>
      <c r="J22" t="e">
        <f>G22/K8</f>
        <v>#DIV/0!</v>
      </c>
    </row>
    <row r="23" spans="1:11" x14ac:dyDescent="0.25">
      <c r="A23" s="13" t="s">
        <v>31</v>
      </c>
      <c r="B23" s="14" t="s">
        <v>27</v>
      </c>
      <c r="C23" s="24">
        <f>C24+C26+C27+C25</f>
        <v>99.944999999999993</v>
      </c>
      <c r="D23" s="24">
        <f>D24+D26+D27+D25</f>
        <v>799.56</v>
      </c>
      <c r="E23" s="30"/>
      <c r="F23" s="30"/>
      <c r="G23" s="30"/>
    </row>
    <row r="24" spans="1:11" ht="24" x14ac:dyDescent="0.25">
      <c r="A24" s="13" t="s">
        <v>33</v>
      </c>
      <c r="B24" s="15" t="s">
        <v>30</v>
      </c>
      <c r="C24" s="26">
        <f>C15*H31</f>
        <v>67.5</v>
      </c>
      <c r="D24" s="25">
        <f t="shared" ref="D24:D27" si="3">C24*8</f>
        <v>540</v>
      </c>
      <c r="E24" s="31"/>
      <c r="F24" s="30"/>
      <c r="G24" s="30"/>
      <c r="I24" s="8" t="s">
        <v>43</v>
      </c>
      <c r="K24">
        <f>K8*0.127*1.302</f>
        <v>0</v>
      </c>
    </row>
    <row r="25" spans="1:11" x14ac:dyDescent="0.25">
      <c r="A25" s="13" t="s">
        <v>35</v>
      </c>
      <c r="B25" s="14" t="s">
        <v>32</v>
      </c>
      <c r="C25" s="26">
        <f>C24*0.302</f>
        <v>20.384999999999998</v>
      </c>
      <c r="D25" s="25">
        <f t="shared" si="3"/>
        <v>163.07999999999998</v>
      </c>
      <c r="E25" s="31"/>
      <c r="F25" s="30"/>
      <c r="G25" s="30"/>
      <c r="I25" s="8"/>
    </row>
    <row r="26" spans="1:11" ht="24" x14ac:dyDescent="0.25">
      <c r="A26" s="13" t="s">
        <v>35</v>
      </c>
      <c r="B26" s="15" t="s">
        <v>34</v>
      </c>
      <c r="C26" s="24">
        <f>C13*H37</f>
        <v>0.66</v>
      </c>
      <c r="D26" s="25">
        <f t="shared" si="3"/>
        <v>5.28</v>
      </c>
      <c r="E26" s="31"/>
      <c r="F26" s="30"/>
      <c r="G26" s="30"/>
      <c r="J26" t="e">
        <f>G26/K8</f>
        <v>#DIV/0!</v>
      </c>
    </row>
    <row r="27" spans="1:11" x14ac:dyDescent="0.25">
      <c r="A27" s="13" t="s">
        <v>37</v>
      </c>
      <c r="B27" s="15" t="s">
        <v>72</v>
      </c>
      <c r="C27" s="24">
        <f>C13*H40</f>
        <v>11.4</v>
      </c>
      <c r="D27" s="25">
        <f t="shared" si="3"/>
        <v>91.2</v>
      </c>
      <c r="E27" s="31"/>
      <c r="F27" s="30"/>
      <c r="G27" s="30"/>
    </row>
    <row r="28" spans="1:11" x14ac:dyDescent="0.25">
      <c r="A28" s="13" t="s">
        <v>45</v>
      </c>
      <c r="B28" s="4" t="s">
        <v>40</v>
      </c>
      <c r="C28" s="24">
        <v>48</v>
      </c>
      <c r="D28" s="24"/>
      <c r="E28" s="30"/>
      <c r="F28" s="30"/>
      <c r="G28" s="30"/>
      <c r="I28">
        <v>140</v>
      </c>
      <c r="J28">
        <v>4</v>
      </c>
      <c r="K28">
        <f>I28*J28</f>
        <v>560</v>
      </c>
    </row>
    <row r="29" spans="1:11" x14ac:dyDescent="0.25">
      <c r="A29" s="13" t="s">
        <v>47</v>
      </c>
      <c r="B29" s="4" t="s">
        <v>42</v>
      </c>
      <c r="C29" s="24">
        <v>600</v>
      </c>
      <c r="D29" s="24"/>
      <c r="E29" s="30"/>
      <c r="F29" s="30"/>
      <c r="G29" s="30"/>
      <c r="H29" s="21">
        <v>0.45</v>
      </c>
      <c r="I29">
        <f>I28*0.6</f>
        <v>84</v>
      </c>
      <c r="J29" t="s">
        <v>57</v>
      </c>
    </row>
    <row r="30" spans="1:11" x14ac:dyDescent="0.25">
      <c r="A30" s="13" t="s">
        <v>48</v>
      </c>
      <c r="B30" s="4" t="s">
        <v>46</v>
      </c>
      <c r="C30" s="24">
        <f>C29/4</f>
        <v>150</v>
      </c>
      <c r="D30" s="24"/>
      <c r="E30" s="30"/>
      <c r="F30" s="30"/>
      <c r="G30" s="30"/>
      <c r="H30" s="8">
        <v>0.30199999999999999</v>
      </c>
      <c r="I30" s="22">
        <f>I29*0.302</f>
        <v>25.367999999999999</v>
      </c>
      <c r="J30" t="s">
        <v>58</v>
      </c>
    </row>
    <row r="31" spans="1:11" x14ac:dyDescent="0.25">
      <c r="A31" s="7"/>
      <c r="B31" s="4" t="s">
        <v>49</v>
      </c>
      <c r="E31" s="18"/>
      <c r="F31" s="18"/>
      <c r="G31" s="18"/>
      <c r="H31" s="21">
        <v>0.25</v>
      </c>
      <c r="I31" s="22">
        <f>I29*0.2</f>
        <v>16.8</v>
      </c>
      <c r="J31" t="s">
        <v>59</v>
      </c>
    </row>
    <row r="32" spans="1:11" x14ac:dyDescent="0.25">
      <c r="A32" s="7"/>
      <c r="B32" s="4"/>
      <c r="E32" s="18"/>
      <c r="F32" s="18"/>
      <c r="G32" s="18"/>
      <c r="H32" s="21"/>
      <c r="I32" s="22"/>
    </row>
    <row r="33" spans="1:10" x14ac:dyDescent="0.25">
      <c r="A33" s="7"/>
      <c r="B33" s="18"/>
      <c r="E33" s="18"/>
      <c r="F33" s="18"/>
      <c r="G33" s="18"/>
      <c r="H33" s="21"/>
      <c r="I33" s="22"/>
    </row>
    <row r="34" spans="1:10" x14ac:dyDescent="0.25">
      <c r="A34" s="7"/>
      <c r="B34" s="18"/>
      <c r="E34" s="18"/>
      <c r="F34" s="18"/>
      <c r="G34" s="18"/>
      <c r="H34" s="21"/>
      <c r="I34" s="22"/>
    </row>
    <row r="35" spans="1:10" x14ac:dyDescent="0.25">
      <c r="A35" s="7" t="s">
        <v>51</v>
      </c>
      <c r="B35" s="18"/>
      <c r="C35" t="s">
        <v>52</v>
      </c>
      <c r="E35" s="18"/>
      <c r="F35" s="18"/>
      <c r="G35" s="18"/>
      <c r="H35" s="8">
        <v>0.30199999999999999</v>
      </c>
      <c r="I35" s="22">
        <f>I31*0.302</f>
        <v>5.0735999999999999</v>
      </c>
      <c r="J35" t="s">
        <v>60</v>
      </c>
    </row>
    <row r="36" spans="1:10" x14ac:dyDescent="0.25">
      <c r="A36" s="7"/>
      <c r="I36" s="22">
        <f>SUM(I29:I35)</f>
        <v>131.24160000000001</v>
      </c>
      <c r="J36" t="s">
        <v>61</v>
      </c>
    </row>
    <row r="37" spans="1:10" x14ac:dyDescent="0.25">
      <c r="A37" s="7" t="s">
        <v>54</v>
      </c>
      <c r="C37" t="s">
        <v>53</v>
      </c>
      <c r="H37" s="23">
        <v>1.1000000000000001E-3</v>
      </c>
      <c r="I37" s="22">
        <f>I28*0.0003</f>
        <v>4.1999999999999996E-2</v>
      </c>
      <c r="J37" t="s">
        <v>62</v>
      </c>
    </row>
    <row r="38" spans="1:10" x14ac:dyDescent="0.25">
      <c r="A38" s="7"/>
      <c r="H38" s="21">
        <v>0.2</v>
      </c>
      <c r="I38" s="22">
        <f>I28*0.01</f>
        <v>1.4000000000000001</v>
      </c>
      <c r="J38" t="s">
        <v>63</v>
      </c>
    </row>
    <row r="39" spans="1:10" x14ac:dyDescent="0.25">
      <c r="A39" s="7"/>
      <c r="H39" s="8">
        <v>0.01</v>
      </c>
      <c r="I39" s="22">
        <f>I28*H39</f>
        <v>1.4000000000000001</v>
      </c>
      <c r="J39" t="s">
        <v>64</v>
      </c>
    </row>
    <row r="40" spans="1:10" x14ac:dyDescent="0.25">
      <c r="A40" s="7"/>
      <c r="H40" s="8">
        <v>1.9E-2</v>
      </c>
      <c r="I40">
        <f>I28*H40</f>
        <v>2.66</v>
      </c>
      <c r="J40" t="s">
        <v>65</v>
      </c>
    </row>
    <row r="41" spans="1:10" x14ac:dyDescent="0.25">
      <c r="A41" s="7"/>
      <c r="H41" s="8">
        <v>0.01</v>
      </c>
      <c r="I41">
        <f>I28*H41</f>
        <v>1.4000000000000001</v>
      </c>
      <c r="J41" t="s">
        <v>66</v>
      </c>
    </row>
    <row r="42" spans="1:10" x14ac:dyDescent="0.25">
      <c r="A42" s="7"/>
      <c r="H42" s="8">
        <v>0.01</v>
      </c>
      <c r="I42">
        <f>I28*H42</f>
        <v>1.4000000000000001</v>
      </c>
      <c r="J42" t="s">
        <v>67</v>
      </c>
    </row>
    <row r="43" spans="1:10" x14ac:dyDescent="0.25">
      <c r="H43" s="8">
        <v>1.2E-2</v>
      </c>
      <c r="I43">
        <f>I28*H43</f>
        <v>1.68</v>
      </c>
      <c r="J43" t="s">
        <v>68</v>
      </c>
    </row>
    <row r="44" spans="1:10" x14ac:dyDescent="0.25">
      <c r="H44" s="8">
        <v>7.0000000000000001E-3</v>
      </c>
      <c r="I44">
        <f>I28*H44</f>
        <v>0.98</v>
      </c>
      <c r="J44" t="s">
        <v>71</v>
      </c>
    </row>
    <row r="45" spans="1:10" x14ac:dyDescent="0.25">
      <c r="H45" s="21">
        <v>0.08</v>
      </c>
    </row>
  </sheetData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1.85546875" customWidth="1"/>
    <col min="4" max="4" width="10.85546875" customWidth="1"/>
    <col min="5" max="5" width="10.7109375" customWidth="1"/>
    <col min="6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98</v>
      </c>
      <c r="C3" s="1"/>
      <c r="D3" s="1"/>
      <c r="E3" s="1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E6" s="18"/>
      <c r="G6">
        <v>30</v>
      </c>
      <c r="H6">
        <v>120</v>
      </c>
      <c r="I6">
        <v>4</v>
      </c>
      <c r="J6">
        <f>G6*H6*I6</f>
        <v>14400</v>
      </c>
    </row>
    <row r="7" spans="1:11" x14ac:dyDescent="0.25">
      <c r="A7" t="s">
        <v>5</v>
      </c>
      <c r="C7">
        <f>7+16</f>
        <v>23</v>
      </c>
      <c r="G7" t="s">
        <v>15</v>
      </c>
      <c r="I7">
        <v>8</v>
      </c>
      <c r="J7">
        <f>J6*I7</f>
        <v>115200</v>
      </c>
    </row>
    <row r="8" spans="1:11" x14ac:dyDescent="0.25">
      <c r="A8" t="s">
        <v>135</v>
      </c>
    </row>
    <row r="9" spans="1:11" x14ac:dyDescent="0.25">
      <c r="A9" t="s">
        <v>6</v>
      </c>
      <c r="C9">
        <v>1</v>
      </c>
      <c r="E9" s="18"/>
      <c r="F9" s="18"/>
      <c r="G9" s="18"/>
      <c r="H9" s="18"/>
      <c r="I9" s="18"/>
      <c r="J9" s="18"/>
      <c r="K9" s="18"/>
    </row>
    <row r="10" spans="1:11" x14ac:dyDescent="0.25">
      <c r="E10" s="18"/>
      <c r="F10" s="18"/>
      <c r="G10" s="18"/>
      <c r="H10" s="18"/>
      <c r="I10" s="18"/>
      <c r="J10" s="18"/>
      <c r="K10" s="18"/>
    </row>
    <row r="11" spans="1:11" x14ac:dyDescent="0.25">
      <c r="C11" t="s">
        <v>73</v>
      </c>
      <c r="D11" t="s">
        <v>73</v>
      </c>
      <c r="E11" s="18"/>
      <c r="F11" s="32"/>
      <c r="G11" s="18"/>
    </row>
    <row r="12" spans="1:11" ht="45" x14ac:dyDescent="0.25">
      <c r="A12" s="4" t="s">
        <v>0</v>
      </c>
      <c r="B12" s="4" t="s">
        <v>1</v>
      </c>
      <c r="C12" s="5" t="s">
        <v>7</v>
      </c>
      <c r="D12" s="5" t="s">
        <v>70</v>
      </c>
      <c r="E12" s="27"/>
      <c r="F12" s="27"/>
      <c r="G12" s="27"/>
      <c r="I12">
        <v>120</v>
      </c>
      <c r="J12">
        <v>4</v>
      </c>
      <c r="K12">
        <f>I12*J12</f>
        <v>480</v>
      </c>
    </row>
    <row r="13" spans="1:11" x14ac:dyDescent="0.25">
      <c r="A13" s="6">
        <v>1</v>
      </c>
      <c r="B13" s="6">
        <v>2</v>
      </c>
      <c r="C13" s="6">
        <v>3</v>
      </c>
      <c r="D13" s="6">
        <v>4</v>
      </c>
      <c r="E13" s="28"/>
      <c r="F13" s="28"/>
      <c r="G13" s="28"/>
    </row>
    <row r="14" spans="1:11" ht="15.75" x14ac:dyDescent="0.25">
      <c r="A14" s="9">
        <v>1</v>
      </c>
      <c r="B14" s="10" t="s">
        <v>9</v>
      </c>
      <c r="C14" s="10">
        <v>600</v>
      </c>
      <c r="D14" s="10">
        <f>C14*8</f>
        <v>4800</v>
      </c>
      <c r="E14" s="29"/>
      <c r="F14" s="18"/>
      <c r="G14" s="18"/>
    </row>
    <row r="15" spans="1:11" x14ac:dyDescent="0.25">
      <c r="A15" s="11">
        <v>2</v>
      </c>
      <c r="B15" s="12" t="s">
        <v>10</v>
      </c>
      <c r="C15" s="24">
        <f>C16+C17+C18+C19+C20</f>
        <v>368.93999999999994</v>
      </c>
      <c r="D15" s="24">
        <f t="shared" ref="D15" si="0">D16+D17+D18+D19+D20</f>
        <v>2951.5199999999995</v>
      </c>
      <c r="E15" s="30"/>
      <c r="F15" s="30">
        <f>C15+C21</f>
        <v>594.88499999999999</v>
      </c>
      <c r="G15" s="30"/>
    </row>
    <row r="16" spans="1:11" x14ac:dyDescent="0.25">
      <c r="A16" s="13" t="s">
        <v>16</v>
      </c>
      <c r="B16" s="14" t="s">
        <v>44</v>
      </c>
      <c r="C16" s="25">
        <f>C14*0.45</f>
        <v>270</v>
      </c>
      <c r="D16" s="25">
        <f t="shared" ref="D16:D20" si="1">C16*8</f>
        <v>2160</v>
      </c>
      <c r="E16" s="31"/>
      <c r="F16" s="30"/>
      <c r="G16" s="30"/>
    </row>
    <row r="17" spans="1:11" x14ac:dyDescent="0.25">
      <c r="A17" s="13" t="s">
        <v>17</v>
      </c>
      <c r="B17" s="14" t="s">
        <v>18</v>
      </c>
      <c r="C17" s="25">
        <f>C16*H33</f>
        <v>81.539999999999992</v>
      </c>
      <c r="D17" s="25">
        <f t="shared" si="1"/>
        <v>652.31999999999994</v>
      </c>
      <c r="E17" s="31"/>
      <c r="F17" s="30"/>
      <c r="G17" s="30"/>
    </row>
    <row r="18" spans="1:11" x14ac:dyDescent="0.25">
      <c r="A18" s="13" t="s">
        <v>19</v>
      </c>
      <c r="B18" s="14" t="s">
        <v>20</v>
      </c>
      <c r="C18" s="25">
        <f>C14*H42</f>
        <v>6</v>
      </c>
      <c r="D18" s="25">
        <f t="shared" si="1"/>
        <v>48</v>
      </c>
      <c r="E18" s="31"/>
      <c r="F18" s="30"/>
      <c r="G18" s="30"/>
    </row>
    <row r="19" spans="1:11" x14ac:dyDescent="0.25">
      <c r="A19" s="13" t="s">
        <v>21</v>
      </c>
      <c r="B19" s="14" t="s">
        <v>22</v>
      </c>
      <c r="C19" s="25">
        <f>C14*H43</f>
        <v>7.2</v>
      </c>
      <c r="D19" s="25">
        <f t="shared" si="1"/>
        <v>57.6</v>
      </c>
      <c r="E19" s="31"/>
      <c r="F19" s="30"/>
      <c r="G19" s="30"/>
    </row>
    <row r="20" spans="1:11" x14ac:dyDescent="0.25">
      <c r="A20" s="13" t="s">
        <v>23</v>
      </c>
      <c r="B20" s="14" t="s">
        <v>24</v>
      </c>
      <c r="C20" s="25">
        <f>C14*H44</f>
        <v>4.2</v>
      </c>
      <c r="D20" s="25">
        <f t="shared" si="1"/>
        <v>33.6</v>
      </c>
      <c r="E20" s="31"/>
      <c r="F20" s="30"/>
      <c r="G20" s="30"/>
    </row>
    <row r="21" spans="1:11" x14ac:dyDescent="0.25">
      <c r="A21" s="13" t="s">
        <v>25</v>
      </c>
      <c r="B21" s="12" t="s">
        <v>29</v>
      </c>
      <c r="C21" s="24">
        <f>C22+C23+C24</f>
        <v>225.94499999999999</v>
      </c>
      <c r="D21" s="24">
        <f t="shared" ref="D21" si="2">D22+D23+D24</f>
        <v>1807.56</v>
      </c>
      <c r="E21" s="30"/>
      <c r="F21" s="30"/>
      <c r="G21" s="30"/>
    </row>
    <row r="22" spans="1:11" x14ac:dyDescent="0.25">
      <c r="A22" s="13" t="s">
        <v>26</v>
      </c>
      <c r="B22" s="14" t="s">
        <v>27</v>
      </c>
      <c r="C22" s="25">
        <f>C14*H38</f>
        <v>120</v>
      </c>
      <c r="D22" s="25">
        <f>C22*8</f>
        <v>960</v>
      </c>
      <c r="E22" s="31"/>
      <c r="F22" s="30"/>
      <c r="G22" s="30"/>
      <c r="I22">
        <f>K8*0.0243</f>
        <v>0</v>
      </c>
      <c r="J22">
        <v>2.4299999999999999E-2</v>
      </c>
    </row>
    <row r="23" spans="1:11" ht="24" x14ac:dyDescent="0.25">
      <c r="A23" s="13" t="s">
        <v>28</v>
      </c>
      <c r="B23" s="15" t="s">
        <v>30</v>
      </c>
      <c r="C23" s="26">
        <f>C14*H39</f>
        <v>6</v>
      </c>
      <c r="D23" s="25">
        <f>C23*8</f>
        <v>48</v>
      </c>
      <c r="E23" s="31"/>
      <c r="F23" s="30"/>
      <c r="G23" s="30"/>
      <c r="J23" t="e">
        <f>G23/K8</f>
        <v>#DIV/0!</v>
      </c>
    </row>
    <row r="24" spans="1:11" x14ac:dyDescent="0.25">
      <c r="A24" s="13" t="s">
        <v>31</v>
      </c>
      <c r="B24" s="14" t="s">
        <v>32</v>
      </c>
      <c r="C24" s="24">
        <f>C25+C27+C28+C26</f>
        <v>99.944999999999993</v>
      </c>
      <c r="D24" s="24">
        <f>D25+D27+D28+D26</f>
        <v>799.56</v>
      </c>
      <c r="E24" s="30"/>
      <c r="F24" s="30"/>
      <c r="G24" s="30"/>
    </row>
    <row r="25" spans="1:11" ht="24" x14ac:dyDescent="0.25">
      <c r="A25" s="13" t="s">
        <v>33</v>
      </c>
      <c r="B25" s="15" t="s">
        <v>34</v>
      </c>
      <c r="C25" s="26">
        <f>C16*H34</f>
        <v>67.5</v>
      </c>
      <c r="D25" s="25">
        <f t="shared" ref="D25:D29" si="3">C25*8</f>
        <v>540</v>
      </c>
      <c r="E25" s="31"/>
      <c r="F25" s="30"/>
      <c r="G25" s="30"/>
      <c r="I25" s="8" t="s">
        <v>43</v>
      </c>
      <c r="K25">
        <f>K8*0.127*1.302</f>
        <v>0</v>
      </c>
    </row>
    <row r="26" spans="1:11" x14ac:dyDescent="0.25">
      <c r="A26" s="13" t="s">
        <v>35</v>
      </c>
      <c r="B26" s="15" t="s">
        <v>72</v>
      </c>
      <c r="C26" s="26">
        <f>C25*0.302</f>
        <v>20.384999999999998</v>
      </c>
      <c r="D26" s="25">
        <f t="shared" si="3"/>
        <v>163.07999999999998</v>
      </c>
      <c r="E26" s="31"/>
      <c r="F26" s="30"/>
      <c r="G26" s="30"/>
      <c r="I26" s="8"/>
    </row>
    <row r="27" spans="1:11" x14ac:dyDescent="0.25">
      <c r="A27" s="13" t="s">
        <v>35</v>
      </c>
      <c r="B27" s="4" t="s">
        <v>36</v>
      </c>
      <c r="C27" s="24">
        <f>C14*H37</f>
        <v>0.66</v>
      </c>
      <c r="D27" s="25">
        <f t="shared" si="3"/>
        <v>5.28</v>
      </c>
      <c r="E27" s="31"/>
      <c r="F27" s="30"/>
      <c r="G27" s="30"/>
      <c r="J27" t="e">
        <f>G27/K8</f>
        <v>#DIV/0!</v>
      </c>
    </row>
    <row r="28" spans="1:11" x14ac:dyDescent="0.25">
      <c r="A28" s="13" t="s">
        <v>37</v>
      </c>
      <c r="B28" s="4" t="s">
        <v>38</v>
      </c>
      <c r="C28" s="24">
        <f>C14*H40</f>
        <v>11.4</v>
      </c>
      <c r="D28" s="25">
        <f t="shared" si="3"/>
        <v>91.2</v>
      </c>
      <c r="E28" s="31"/>
      <c r="F28" s="30"/>
      <c r="G28" s="30"/>
    </row>
    <row r="29" spans="1:11" x14ac:dyDescent="0.25">
      <c r="A29" s="13" t="s">
        <v>39</v>
      </c>
      <c r="B29" s="4" t="s">
        <v>40</v>
      </c>
      <c r="C29" s="24">
        <f>C14*H45</f>
        <v>48</v>
      </c>
      <c r="D29" s="25">
        <f t="shared" si="3"/>
        <v>384</v>
      </c>
      <c r="E29" s="30"/>
      <c r="F29" s="30"/>
      <c r="G29" s="30"/>
      <c r="J29">
        <v>2.5000000000000001E-2</v>
      </c>
    </row>
    <row r="30" spans="1:11" x14ac:dyDescent="0.25">
      <c r="A30" s="13" t="s">
        <v>41</v>
      </c>
      <c r="B30" s="4" t="s">
        <v>42</v>
      </c>
      <c r="C30" s="16">
        <f>C15+C21+C29</f>
        <v>642.88499999999999</v>
      </c>
      <c r="D30" s="16">
        <f>D15+D21+D29</f>
        <v>5143.08</v>
      </c>
      <c r="E30" s="30"/>
      <c r="F30" s="30"/>
      <c r="G30" s="30"/>
    </row>
    <row r="31" spans="1:11" x14ac:dyDescent="0.25">
      <c r="A31" s="13" t="s">
        <v>45</v>
      </c>
      <c r="B31" s="4" t="s">
        <v>46</v>
      </c>
      <c r="C31" s="24"/>
      <c r="D31" s="24"/>
      <c r="E31" s="30"/>
      <c r="F31" s="30"/>
      <c r="G31" s="30"/>
      <c r="I31">
        <v>140</v>
      </c>
      <c r="J31">
        <v>4</v>
      </c>
      <c r="K31">
        <f>I31*J31</f>
        <v>560</v>
      </c>
    </row>
    <row r="32" spans="1:11" x14ac:dyDescent="0.25">
      <c r="A32" s="13" t="s">
        <v>47</v>
      </c>
      <c r="B32" s="4" t="s">
        <v>49</v>
      </c>
      <c r="C32" s="24">
        <v>600</v>
      </c>
      <c r="D32" s="24"/>
      <c r="E32" s="30"/>
      <c r="F32" s="30"/>
      <c r="G32" s="30"/>
      <c r="H32" s="21">
        <v>0.45</v>
      </c>
      <c r="I32">
        <f>I31*0.6</f>
        <v>84</v>
      </c>
      <c r="J32" t="s">
        <v>57</v>
      </c>
    </row>
    <row r="33" spans="1:10" x14ac:dyDescent="0.25">
      <c r="A33" s="13" t="s">
        <v>48</v>
      </c>
      <c r="B33" s="4" t="s">
        <v>50</v>
      </c>
      <c r="C33" s="24">
        <f>C32/4</f>
        <v>150</v>
      </c>
      <c r="D33" s="24"/>
      <c r="E33" s="30"/>
      <c r="F33" s="30"/>
      <c r="G33" s="30"/>
      <c r="H33" s="8">
        <v>0.30199999999999999</v>
      </c>
      <c r="I33" s="22">
        <f>I32*0.302</f>
        <v>25.367999999999999</v>
      </c>
      <c r="J33" t="s">
        <v>58</v>
      </c>
    </row>
    <row r="34" spans="1:10" x14ac:dyDescent="0.25">
      <c r="A34" s="7"/>
      <c r="E34" s="18"/>
      <c r="F34" s="18"/>
      <c r="G34" s="18"/>
      <c r="H34" s="21">
        <v>0.25</v>
      </c>
      <c r="I34" s="22">
        <f>I32*0.2</f>
        <v>16.8</v>
      </c>
      <c r="J34" t="s">
        <v>59</v>
      </c>
    </row>
    <row r="35" spans="1:10" x14ac:dyDescent="0.25">
      <c r="A35" s="7" t="s">
        <v>51</v>
      </c>
      <c r="C35" t="s">
        <v>52</v>
      </c>
      <c r="E35" s="18"/>
      <c r="F35" s="18"/>
      <c r="G35" s="18"/>
      <c r="H35" s="8">
        <v>0.30199999999999999</v>
      </c>
      <c r="I35" s="22">
        <f>I34*0.302</f>
        <v>5.0735999999999999</v>
      </c>
      <c r="J35" t="s">
        <v>60</v>
      </c>
    </row>
    <row r="36" spans="1:10" x14ac:dyDescent="0.25">
      <c r="A36" s="7"/>
      <c r="I36" s="22">
        <f>SUM(I32:I35)</f>
        <v>131.24160000000001</v>
      </c>
      <c r="J36" t="s">
        <v>61</v>
      </c>
    </row>
    <row r="37" spans="1:10" x14ac:dyDescent="0.25">
      <c r="A37" s="7" t="s">
        <v>54</v>
      </c>
      <c r="C37" t="s">
        <v>53</v>
      </c>
      <c r="H37" s="23">
        <v>1.1000000000000001E-3</v>
      </c>
      <c r="I37" s="22">
        <f>I31*0.0003</f>
        <v>4.1999999999999996E-2</v>
      </c>
      <c r="J37" t="s">
        <v>62</v>
      </c>
    </row>
    <row r="38" spans="1:10" x14ac:dyDescent="0.25">
      <c r="A38" s="7"/>
      <c r="H38" s="21">
        <v>0.2</v>
      </c>
      <c r="I38" s="22">
        <f>I31*0.01</f>
        <v>1.4000000000000001</v>
      </c>
      <c r="J38" t="s">
        <v>63</v>
      </c>
    </row>
    <row r="39" spans="1:10" x14ac:dyDescent="0.25">
      <c r="A39" s="7"/>
      <c r="H39" s="8">
        <v>0.01</v>
      </c>
      <c r="I39" s="22">
        <f>I31*H39</f>
        <v>1.4000000000000001</v>
      </c>
      <c r="J39" t="s">
        <v>64</v>
      </c>
    </row>
    <row r="40" spans="1:10" x14ac:dyDescent="0.25">
      <c r="A40" s="7"/>
      <c r="H40" s="8">
        <v>1.9E-2</v>
      </c>
      <c r="I40">
        <f>I31*H40</f>
        <v>2.66</v>
      </c>
      <c r="J40" t="s">
        <v>65</v>
      </c>
    </row>
    <row r="41" spans="1:10" x14ac:dyDescent="0.25">
      <c r="A41" s="7"/>
      <c r="H41" s="8">
        <v>0.01</v>
      </c>
      <c r="I41">
        <f>I31*H41</f>
        <v>1.4000000000000001</v>
      </c>
      <c r="J41" t="s">
        <v>66</v>
      </c>
    </row>
    <row r="42" spans="1:10" x14ac:dyDescent="0.25">
      <c r="A42" s="7"/>
      <c r="H42" s="8">
        <v>0.01</v>
      </c>
      <c r="I42">
        <f>I31*H42</f>
        <v>1.4000000000000001</v>
      </c>
      <c r="J42" t="s">
        <v>67</v>
      </c>
    </row>
    <row r="43" spans="1:10" x14ac:dyDescent="0.25">
      <c r="H43" s="8">
        <v>1.2E-2</v>
      </c>
      <c r="I43">
        <f>I31*H43</f>
        <v>1.68</v>
      </c>
      <c r="J43" t="s">
        <v>68</v>
      </c>
    </row>
    <row r="44" spans="1:10" x14ac:dyDescent="0.25">
      <c r="H44" s="8">
        <v>7.0000000000000001E-3</v>
      </c>
      <c r="I44">
        <f>I31*H44</f>
        <v>0.98</v>
      </c>
      <c r="J44" t="s">
        <v>71</v>
      </c>
    </row>
    <row r="45" spans="1:10" x14ac:dyDescent="0.25">
      <c r="H45" s="21">
        <v>0.08</v>
      </c>
    </row>
  </sheetData>
  <pageMargins left="0.7" right="0.7" top="0.75" bottom="0.75" header="0.3" footer="0.3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1.85546875" customWidth="1"/>
    <col min="4" max="4" width="10.85546875" customWidth="1"/>
    <col min="5" max="5" width="10.7109375" customWidth="1"/>
    <col min="6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136</v>
      </c>
      <c r="C3" s="1"/>
      <c r="D3" s="1"/>
      <c r="E3" s="1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E6" s="18"/>
      <c r="G6">
        <v>30</v>
      </c>
      <c r="H6">
        <v>120</v>
      </c>
      <c r="I6">
        <v>4</v>
      </c>
      <c r="J6">
        <f>G6*H6*I6</f>
        <v>14400</v>
      </c>
    </row>
    <row r="7" spans="1:11" x14ac:dyDescent="0.25">
      <c r="A7" t="s">
        <v>5</v>
      </c>
      <c r="C7">
        <f>7+16</f>
        <v>23</v>
      </c>
      <c r="G7" t="s">
        <v>15</v>
      </c>
      <c r="I7">
        <v>8</v>
      </c>
      <c r="J7">
        <f>J6*I7</f>
        <v>115200</v>
      </c>
    </row>
    <row r="8" spans="1:11" x14ac:dyDescent="0.25">
      <c r="A8" t="s">
        <v>137</v>
      </c>
    </row>
    <row r="9" spans="1:11" x14ac:dyDescent="0.25">
      <c r="A9" t="s">
        <v>6</v>
      </c>
      <c r="C9">
        <v>1</v>
      </c>
      <c r="E9" s="18"/>
      <c r="F9" s="18"/>
      <c r="G9" s="18"/>
      <c r="H9" s="18"/>
      <c r="I9" s="18"/>
      <c r="J9" s="18"/>
      <c r="K9" s="18"/>
    </row>
    <row r="10" spans="1:11" x14ac:dyDescent="0.25">
      <c r="E10" s="18"/>
      <c r="F10" s="18"/>
      <c r="G10" s="18"/>
      <c r="H10" s="18"/>
      <c r="I10" s="18"/>
      <c r="J10" s="18"/>
      <c r="K10" s="18"/>
    </row>
    <row r="11" spans="1:11" x14ac:dyDescent="0.25">
      <c r="C11" t="s">
        <v>73</v>
      </c>
      <c r="D11" t="s">
        <v>73</v>
      </c>
      <c r="E11" s="18"/>
      <c r="F11" s="32"/>
      <c r="G11" s="18"/>
    </row>
    <row r="12" spans="1:11" ht="45" x14ac:dyDescent="0.25">
      <c r="A12" s="4" t="s">
        <v>0</v>
      </c>
      <c r="B12" s="4" t="s">
        <v>1</v>
      </c>
      <c r="C12" s="5" t="s">
        <v>7</v>
      </c>
      <c r="D12" s="5" t="s">
        <v>70</v>
      </c>
      <c r="E12" s="27"/>
      <c r="F12" s="27"/>
      <c r="G12" s="27"/>
      <c r="I12">
        <v>120</v>
      </c>
      <c r="J12">
        <v>4</v>
      </c>
      <c r="K12">
        <f>I12*J12</f>
        <v>480</v>
      </c>
    </row>
    <row r="13" spans="1:11" x14ac:dyDescent="0.25">
      <c r="A13" s="6">
        <v>1</v>
      </c>
      <c r="B13" s="6">
        <v>2</v>
      </c>
      <c r="C13" s="6">
        <v>3</v>
      </c>
      <c r="D13" s="6">
        <v>4</v>
      </c>
      <c r="E13" s="28"/>
      <c r="F13" s="28"/>
      <c r="G13" s="28"/>
    </row>
    <row r="14" spans="1:11" ht="15.75" x14ac:dyDescent="0.25">
      <c r="A14" s="9">
        <v>1</v>
      </c>
      <c r="B14" s="10" t="s">
        <v>9</v>
      </c>
      <c r="C14" s="10">
        <v>600</v>
      </c>
      <c r="D14" s="10">
        <f>C14*8</f>
        <v>4800</v>
      </c>
      <c r="E14" s="29"/>
      <c r="F14" s="18"/>
      <c r="G14" s="18"/>
    </row>
    <row r="15" spans="1:11" x14ac:dyDescent="0.25">
      <c r="A15" s="11">
        <v>2</v>
      </c>
      <c r="B15" s="12" t="s">
        <v>10</v>
      </c>
      <c r="C15" s="24">
        <f>C16+C17+C18+C19+C20</f>
        <v>368.93999999999994</v>
      </c>
      <c r="D15" s="24">
        <f t="shared" ref="D15" si="0">D16+D17+D18+D19+D20</f>
        <v>2951.5199999999995</v>
      </c>
      <c r="E15" s="30"/>
      <c r="F15" s="30">
        <f>C15+C21</f>
        <v>594.88499999999999</v>
      </c>
      <c r="G15" s="30"/>
    </row>
    <row r="16" spans="1:11" x14ac:dyDescent="0.25">
      <c r="A16" s="13" t="s">
        <v>16</v>
      </c>
      <c r="B16" s="14" t="s">
        <v>44</v>
      </c>
      <c r="C16" s="25">
        <f>C14*0.45</f>
        <v>270</v>
      </c>
      <c r="D16" s="25">
        <f t="shared" ref="D16:D20" si="1">C16*8</f>
        <v>2160</v>
      </c>
      <c r="E16" s="31"/>
      <c r="F16" s="30"/>
      <c r="G16" s="30"/>
    </row>
    <row r="17" spans="1:11" x14ac:dyDescent="0.25">
      <c r="A17" s="13" t="s">
        <v>17</v>
      </c>
      <c r="B17" s="14" t="s">
        <v>18</v>
      </c>
      <c r="C17" s="25">
        <f>C16*H33</f>
        <v>81.539999999999992</v>
      </c>
      <c r="D17" s="25">
        <f t="shared" si="1"/>
        <v>652.31999999999994</v>
      </c>
      <c r="E17" s="31"/>
      <c r="F17" s="30"/>
      <c r="G17" s="30"/>
    </row>
    <row r="18" spans="1:11" x14ac:dyDescent="0.25">
      <c r="A18" s="13" t="s">
        <v>19</v>
      </c>
      <c r="B18" s="14" t="s">
        <v>20</v>
      </c>
      <c r="C18" s="25">
        <f>C14*H42</f>
        <v>6</v>
      </c>
      <c r="D18" s="25">
        <f t="shared" si="1"/>
        <v>48</v>
      </c>
      <c r="E18" s="31"/>
      <c r="F18" s="30"/>
      <c r="G18" s="30"/>
    </row>
    <row r="19" spans="1:11" x14ac:dyDescent="0.25">
      <c r="A19" s="13" t="s">
        <v>21</v>
      </c>
      <c r="B19" s="14" t="s">
        <v>22</v>
      </c>
      <c r="C19" s="25">
        <f>C14*H43</f>
        <v>7.2</v>
      </c>
      <c r="D19" s="25">
        <f t="shared" si="1"/>
        <v>57.6</v>
      </c>
      <c r="E19" s="31"/>
      <c r="F19" s="30"/>
      <c r="G19" s="30"/>
    </row>
    <row r="20" spans="1:11" x14ac:dyDescent="0.25">
      <c r="A20" s="13" t="s">
        <v>23</v>
      </c>
      <c r="B20" s="14" t="s">
        <v>24</v>
      </c>
      <c r="C20" s="25">
        <f>C14*H44</f>
        <v>4.2</v>
      </c>
      <c r="D20" s="25">
        <f t="shared" si="1"/>
        <v>33.6</v>
      </c>
      <c r="E20" s="31"/>
      <c r="F20" s="30"/>
      <c r="G20" s="30"/>
    </row>
    <row r="21" spans="1:11" x14ac:dyDescent="0.25">
      <c r="A21" s="13" t="s">
        <v>25</v>
      </c>
      <c r="B21" s="12" t="s">
        <v>29</v>
      </c>
      <c r="C21" s="24">
        <f>C22+C23+C24</f>
        <v>225.94499999999999</v>
      </c>
      <c r="D21" s="24">
        <f t="shared" ref="D21" si="2">D22+D23+D24</f>
        <v>1807.56</v>
      </c>
      <c r="E21" s="30"/>
      <c r="F21" s="30"/>
      <c r="G21" s="30"/>
    </row>
    <row r="22" spans="1:11" x14ac:dyDescent="0.25">
      <c r="A22" s="13" t="s">
        <v>26</v>
      </c>
      <c r="B22" s="14" t="s">
        <v>27</v>
      </c>
      <c r="C22" s="25">
        <f>C14*H38</f>
        <v>120</v>
      </c>
      <c r="D22" s="25">
        <f>C22*8</f>
        <v>960</v>
      </c>
      <c r="E22" s="31"/>
      <c r="F22" s="30"/>
      <c r="G22" s="30"/>
      <c r="I22">
        <f>K8*0.0243</f>
        <v>0</v>
      </c>
      <c r="J22">
        <v>2.4299999999999999E-2</v>
      </c>
    </row>
    <row r="23" spans="1:11" ht="24" x14ac:dyDescent="0.25">
      <c r="A23" s="13" t="s">
        <v>28</v>
      </c>
      <c r="B23" s="15" t="s">
        <v>30</v>
      </c>
      <c r="C23" s="26">
        <f>C14*H39</f>
        <v>6</v>
      </c>
      <c r="D23" s="25">
        <f>C23*8</f>
        <v>48</v>
      </c>
      <c r="E23" s="31"/>
      <c r="F23" s="30"/>
      <c r="G23" s="30"/>
      <c r="J23" t="e">
        <f>G23/K8</f>
        <v>#DIV/0!</v>
      </c>
    </row>
    <row r="24" spans="1:11" x14ac:dyDescent="0.25">
      <c r="A24" s="13" t="s">
        <v>31</v>
      </c>
      <c r="B24" s="14" t="s">
        <v>32</v>
      </c>
      <c r="C24" s="24">
        <f>C25+C27+C28+C26</f>
        <v>99.944999999999993</v>
      </c>
      <c r="D24" s="24">
        <f>D25+D27+D28+D26</f>
        <v>799.56</v>
      </c>
      <c r="E24" s="30"/>
      <c r="F24" s="30"/>
      <c r="G24" s="30"/>
    </row>
    <row r="25" spans="1:11" ht="24" x14ac:dyDescent="0.25">
      <c r="A25" s="13" t="s">
        <v>33</v>
      </c>
      <c r="B25" s="15" t="s">
        <v>34</v>
      </c>
      <c r="C25" s="26">
        <f>C16*H34</f>
        <v>67.5</v>
      </c>
      <c r="D25" s="25">
        <f t="shared" ref="D25:D29" si="3">C25*8</f>
        <v>540</v>
      </c>
      <c r="E25" s="31"/>
      <c r="F25" s="30"/>
      <c r="G25" s="30"/>
      <c r="I25" s="8" t="s">
        <v>43</v>
      </c>
      <c r="K25">
        <f>K8*0.127*1.302</f>
        <v>0</v>
      </c>
    </row>
    <row r="26" spans="1:11" x14ac:dyDescent="0.25">
      <c r="A26" s="13" t="s">
        <v>35</v>
      </c>
      <c r="B26" s="15" t="s">
        <v>72</v>
      </c>
      <c r="C26" s="26">
        <f>C25*0.302</f>
        <v>20.384999999999998</v>
      </c>
      <c r="D26" s="25">
        <f t="shared" si="3"/>
        <v>163.07999999999998</v>
      </c>
      <c r="E26" s="31"/>
      <c r="F26" s="30"/>
      <c r="G26" s="30"/>
      <c r="I26" s="8"/>
    </row>
    <row r="27" spans="1:11" x14ac:dyDescent="0.25">
      <c r="A27" s="13" t="s">
        <v>35</v>
      </c>
      <c r="B27" s="4" t="s">
        <v>36</v>
      </c>
      <c r="C27" s="24">
        <f>C14*H37</f>
        <v>0.66</v>
      </c>
      <c r="D27" s="25">
        <f t="shared" si="3"/>
        <v>5.28</v>
      </c>
      <c r="E27" s="31"/>
      <c r="F27" s="30"/>
      <c r="G27" s="30"/>
      <c r="J27" t="e">
        <f>G27/K8</f>
        <v>#DIV/0!</v>
      </c>
    </row>
    <row r="28" spans="1:11" x14ac:dyDescent="0.25">
      <c r="A28" s="13" t="s">
        <v>37</v>
      </c>
      <c r="B28" s="4" t="s">
        <v>38</v>
      </c>
      <c r="C28" s="24">
        <f>C14*H40</f>
        <v>11.4</v>
      </c>
      <c r="D28" s="25">
        <f t="shared" si="3"/>
        <v>91.2</v>
      </c>
      <c r="E28" s="31"/>
      <c r="F28" s="30"/>
      <c r="G28" s="30"/>
    </row>
    <row r="29" spans="1:11" x14ac:dyDescent="0.25">
      <c r="A29" s="13" t="s">
        <v>39</v>
      </c>
      <c r="B29" s="4" t="s">
        <v>40</v>
      </c>
      <c r="C29" s="24">
        <f>C14*H45</f>
        <v>48</v>
      </c>
      <c r="D29" s="25">
        <f t="shared" si="3"/>
        <v>384</v>
      </c>
      <c r="E29" s="30"/>
      <c r="F29" s="30"/>
      <c r="G29" s="30"/>
      <c r="J29">
        <v>2.5000000000000001E-2</v>
      </c>
    </row>
    <row r="30" spans="1:11" x14ac:dyDescent="0.25">
      <c r="A30" s="13" t="s">
        <v>41</v>
      </c>
      <c r="B30" s="4" t="s">
        <v>42</v>
      </c>
      <c r="C30" s="16">
        <f>C15+C21+C29</f>
        <v>642.88499999999999</v>
      </c>
      <c r="D30" s="16">
        <f>D15+D21+D29</f>
        <v>5143.08</v>
      </c>
      <c r="E30" s="30"/>
      <c r="F30" s="30"/>
      <c r="G30" s="30"/>
    </row>
    <row r="31" spans="1:11" x14ac:dyDescent="0.25">
      <c r="A31" s="13" t="s">
        <v>45</v>
      </c>
      <c r="B31" s="4" t="s">
        <v>46</v>
      </c>
      <c r="C31" s="24"/>
      <c r="D31" s="24"/>
      <c r="E31" s="30"/>
      <c r="F31" s="30"/>
      <c r="G31" s="30"/>
      <c r="I31">
        <v>140</v>
      </c>
      <c r="J31">
        <v>4</v>
      </c>
      <c r="K31">
        <f>I31*J31</f>
        <v>560</v>
      </c>
    </row>
    <row r="32" spans="1:11" x14ac:dyDescent="0.25">
      <c r="A32" s="13" t="s">
        <v>47</v>
      </c>
      <c r="B32" s="4" t="s">
        <v>49</v>
      </c>
      <c r="C32" s="24">
        <v>600</v>
      </c>
      <c r="D32" s="24"/>
      <c r="E32" s="30"/>
      <c r="F32" s="30"/>
      <c r="G32" s="30"/>
      <c r="H32" s="21">
        <v>0.45</v>
      </c>
      <c r="I32">
        <f>I31*0.6</f>
        <v>84</v>
      </c>
      <c r="J32" t="s">
        <v>57</v>
      </c>
    </row>
    <row r="33" spans="1:10" x14ac:dyDescent="0.25">
      <c r="A33" s="13" t="s">
        <v>48</v>
      </c>
      <c r="B33" s="4" t="s">
        <v>50</v>
      </c>
      <c r="C33" s="24">
        <f>C32/4</f>
        <v>150</v>
      </c>
      <c r="D33" s="24"/>
      <c r="E33" s="30"/>
      <c r="F33" s="30"/>
      <c r="G33" s="30"/>
      <c r="H33" s="8">
        <v>0.30199999999999999</v>
      </c>
      <c r="I33" s="22">
        <f>I32*0.302</f>
        <v>25.367999999999999</v>
      </c>
      <c r="J33" t="s">
        <v>58</v>
      </c>
    </row>
    <row r="34" spans="1:10" x14ac:dyDescent="0.25">
      <c r="A34" s="7"/>
      <c r="E34" s="18"/>
      <c r="F34" s="18"/>
      <c r="G34" s="18"/>
      <c r="H34" s="21">
        <v>0.25</v>
      </c>
      <c r="I34" s="22">
        <f>I32*0.2</f>
        <v>16.8</v>
      </c>
      <c r="J34" t="s">
        <v>59</v>
      </c>
    </row>
    <row r="35" spans="1:10" x14ac:dyDescent="0.25">
      <c r="A35" s="7" t="s">
        <v>51</v>
      </c>
      <c r="C35" t="s">
        <v>52</v>
      </c>
      <c r="E35" s="18"/>
      <c r="F35" s="18"/>
      <c r="G35" s="18"/>
      <c r="H35" s="8">
        <v>0.30199999999999999</v>
      </c>
      <c r="I35" s="22">
        <f>I34*0.302</f>
        <v>5.0735999999999999</v>
      </c>
      <c r="J35" t="s">
        <v>60</v>
      </c>
    </row>
    <row r="36" spans="1:10" x14ac:dyDescent="0.25">
      <c r="A36" s="7"/>
      <c r="I36" s="22">
        <f>SUM(I32:I35)</f>
        <v>131.24160000000001</v>
      </c>
      <c r="J36" t="s">
        <v>61</v>
      </c>
    </row>
    <row r="37" spans="1:10" x14ac:dyDescent="0.25">
      <c r="A37" s="7" t="s">
        <v>54</v>
      </c>
      <c r="C37" t="s">
        <v>53</v>
      </c>
      <c r="H37" s="23">
        <v>1.1000000000000001E-3</v>
      </c>
      <c r="I37" s="22">
        <f>I31*0.0003</f>
        <v>4.1999999999999996E-2</v>
      </c>
      <c r="J37" t="s">
        <v>62</v>
      </c>
    </row>
    <row r="38" spans="1:10" x14ac:dyDescent="0.25">
      <c r="A38" s="7"/>
      <c r="H38" s="21">
        <v>0.2</v>
      </c>
      <c r="I38" s="22">
        <f>I31*0.01</f>
        <v>1.4000000000000001</v>
      </c>
      <c r="J38" t="s">
        <v>63</v>
      </c>
    </row>
    <row r="39" spans="1:10" x14ac:dyDescent="0.25">
      <c r="A39" s="7"/>
      <c r="H39" s="8">
        <v>0.01</v>
      </c>
      <c r="I39" s="22">
        <f>I31*H39</f>
        <v>1.4000000000000001</v>
      </c>
      <c r="J39" t="s">
        <v>64</v>
      </c>
    </row>
    <row r="40" spans="1:10" x14ac:dyDescent="0.25">
      <c r="A40" s="7"/>
      <c r="H40" s="8">
        <v>1.9E-2</v>
      </c>
      <c r="I40">
        <f>I31*H40</f>
        <v>2.66</v>
      </c>
      <c r="J40" t="s">
        <v>65</v>
      </c>
    </row>
    <row r="41" spans="1:10" x14ac:dyDescent="0.25">
      <c r="A41" s="7"/>
      <c r="H41" s="8">
        <v>0.01</v>
      </c>
      <c r="I41">
        <f>I31*H41</f>
        <v>1.4000000000000001</v>
      </c>
      <c r="J41" t="s">
        <v>66</v>
      </c>
    </row>
    <row r="42" spans="1:10" x14ac:dyDescent="0.25">
      <c r="A42" s="7"/>
      <c r="H42" s="8">
        <v>0.01</v>
      </c>
      <c r="I42">
        <f>I31*H42</f>
        <v>1.4000000000000001</v>
      </c>
      <c r="J42" t="s">
        <v>67</v>
      </c>
    </row>
    <row r="43" spans="1:10" x14ac:dyDescent="0.25">
      <c r="H43" s="8">
        <v>1.2E-2</v>
      </c>
      <c r="I43">
        <f>I31*H43</f>
        <v>1.68</v>
      </c>
      <c r="J43" t="s">
        <v>68</v>
      </c>
    </row>
    <row r="44" spans="1:10" x14ac:dyDescent="0.25">
      <c r="H44" s="8">
        <v>7.0000000000000001E-3</v>
      </c>
      <c r="I44">
        <f>I31*H44</f>
        <v>0.98</v>
      </c>
      <c r="J44" t="s">
        <v>71</v>
      </c>
    </row>
    <row r="45" spans="1:10" x14ac:dyDescent="0.25">
      <c r="H45" s="21">
        <v>0.08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F1" sqref="F1:M1048576"/>
    </sheetView>
  </sheetViews>
  <sheetFormatPr defaultRowHeight="15" x14ac:dyDescent="0.25"/>
  <cols>
    <col min="1" max="1" width="13" customWidth="1"/>
    <col min="2" max="2" width="54.5703125" customWidth="1"/>
    <col min="3" max="3" width="11.85546875" customWidth="1"/>
    <col min="4" max="4" width="10.85546875" customWidth="1"/>
    <col min="5" max="5" width="10.7109375" customWidth="1"/>
    <col min="6" max="13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148</v>
      </c>
      <c r="C3" s="1"/>
      <c r="D3" s="1"/>
      <c r="E3" s="1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152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1</v>
      </c>
      <c r="E6" s="18"/>
      <c r="G6">
        <v>30</v>
      </c>
      <c r="H6">
        <v>120</v>
      </c>
      <c r="I6">
        <v>4</v>
      </c>
      <c r="J6">
        <f>G6*H6*I6</f>
        <v>14400</v>
      </c>
    </row>
    <row r="7" spans="1:11" x14ac:dyDescent="0.25">
      <c r="A7" t="s">
        <v>5</v>
      </c>
      <c r="C7">
        <v>15</v>
      </c>
      <c r="G7" t="s">
        <v>15</v>
      </c>
      <c r="I7">
        <v>8</v>
      </c>
      <c r="J7">
        <f>J6*I7</f>
        <v>115200</v>
      </c>
    </row>
    <row r="8" spans="1:11" x14ac:dyDescent="0.25">
      <c r="A8" t="s">
        <v>149</v>
      </c>
    </row>
    <row r="9" spans="1:11" x14ac:dyDescent="0.25">
      <c r="A9" t="s">
        <v>6</v>
      </c>
      <c r="C9">
        <v>1</v>
      </c>
      <c r="E9" s="18"/>
      <c r="F9" s="18"/>
      <c r="G9" s="18"/>
      <c r="H9" s="18"/>
      <c r="I9" s="18"/>
      <c r="J9" s="18"/>
      <c r="K9" s="18"/>
    </row>
    <row r="10" spans="1:11" x14ac:dyDescent="0.25">
      <c r="E10" s="18"/>
      <c r="F10" s="18"/>
      <c r="G10" s="18"/>
      <c r="H10" s="18"/>
      <c r="I10" s="18"/>
      <c r="J10" s="18"/>
      <c r="K10" s="18"/>
    </row>
    <row r="11" spans="1:11" x14ac:dyDescent="0.25">
      <c r="C11" t="s">
        <v>73</v>
      </c>
      <c r="D11" t="s">
        <v>73</v>
      </c>
      <c r="E11" s="18"/>
      <c r="F11" s="32"/>
      <c r="G11" s="18"/>
    </row>
    <row r="12" spans="1:11" ht="45" x14ac:dyDescent="0.25">
      <c r="A12" s="4" t="s">
        <v>0</v>
      </c>
      <c r="B12" s="4" t="s">
        <v>1</v>
      </c>
      <c r="C12" s="5" t="s">
        <v>7</v>
      </c>
      <c r="D12" s="5" t="s">
        <v>70</v>
      </c>
      <c r="E12" s="27"/>
      <c r="F12" s="27"/>
      <c r="G12" s="27"/>
      <c r="I12">
        <v>120</v>
      </c>
      <c r="J12">
        <v>4</v>
      </c>
      <c r="K12">
        <f>I12*J12</f>
        <v>480</v>
      </c>
    </row>
    <row r="13" spans="1:11" x14ac:dyDescent="0.25">
      <c r="A13" s="6">
        <v>1</v>
      </c>
      <c r="B13" s="6">
        <v>2</v>
      </c>
      <c r="C13" s="6">
        <v>3</v>
      </c>
      <c r="D13" s="6">
        <v>4</v>
      </c>
      <c r="E13" s="28"/>
      <c r="F13" s="28"/>
      <c r="G13" s="28"/>
    </row>
    <row r="14" spans="1:11" ht="15.75" x14ac:dyDescent="0.25">
      <c r="A14" s="9">
        <v>1</v>
      </c>
      <c r="B14" s="10" t="s">
        <v>9</v>
      </c>
      <c r="C14" s="10">
        <v>1600</v>
      </c>
      <c r="D14" s="10">
        <f>C14*5</f>
        <v>8000</v>
      </c>
      <c r="E14" s="29"/>
      <c r="F14" s="18"/>
      <c r="G14" s="18"/>
    </row>
    <row r="15" spans="1:11" x14ac:dyDescent="0.25">
      <c r="A15" s="11">
        <v>2</v>
      </c>
      <c r="B15" s="12" t="s">
        <v>10</v>
      </c>
      <c r="C15" s="24">
        <f>C16+C17+C18+C19+C20</f>
        <v>983.84000000000015</v>
      </c>
      <c r="D15" s="24">
        <f t="shared" ref="D15" si="0">D16+D17+D18+D19+D20</f>
        <v>7870.7200000000012</v>
      </c>
      <c r="E15" s="30"/>
      <c r="F15" s="30">
        <f>C15+C21</f>
        <v>1586.3600000000001</v>
      </c>
      <c r="G15" s="30"/>
    </row>
    <row r="16" spans="1:11" x14ac:dyDescent="0.25">
      <c r="A16" s="13" t="s">
        <v>16</v>
      </c>
      <c r="B16" s="14" t="s">
        <v>150</v>
      </c>
      <c r="C16" s="25">
        <f>C14*0.45</f>
        <v>720</v>
      </c>
      <c r="D16" s="25">
        <f t="shared" ref="D16:D20" si="1">C16*8</f>
        <v>5760</v>
      </c>
      <c r="E16" s="31"/>
      <c r="F16" s="30"/>
      <c r="G16" s="30"/>
    </row>
    <row r="17" spans="1:11" x14ac:dyDescent="0.25">
      <c r="A17" s="13" t="s">
        <v>17</v>
      </c>
      <c r="B17" s="14" t="s">
        <v>151</v>
      </c>
      <c r="C17" s="25">
        <f>C16*H33</f>
        <v>217.44</v>
      </c>
      <c r="D17" s="25">
        <f t="shared" si="1"/>
        <v>1739.52</v>
      </c>
      <c r="E17" s="31"/>
      <c r="F17" s="30"/>
      <c r="G17" s="30"/>
    </row>
    <row r="18" spans="1:11" x14ac:dyDescent="0.25">
      <c r="A18" s="13" t="s">
        <v>19</v>
      </c>
      <c r="B18" s="14" t="s">
        <v>20</v>
      </c>
      <c r="C18" s="25">
        <f>C14*H42</f>
        <v>16</v>
      </c>
      <c r="D18" s="25">
        <f t="shared" si="1"/>
        <v>128</v>
      </c>
      <c r="E18" s="31"/>
      <c r="F18" s="30"/>
      <c r="G18" s="30"/>
    </row>
    <row r="19" spans="1:11" x14ac:dyDescent="0.25">
      <c r="A19" s="13" t="s">
        <v>21</v>
      </c>
      <c r="B19" s="14" t="s">
        <v>22</v>
      </c>
      <c r="C19" s="25">
        <f>C14*H43</f>
        <v>19.2</v>
      </c>
      <c r="D19" s="25">
        <f t="shared" si="1"/>
        <v>153.6</v>
      </c>
      <c r="E19" s="31"/>
      <c r="F19" s="30"/>
      <c r="G19" s="30"/>
    </row>
    <row r="20" spans="1:11" x14ac:dyDescent="0.25">
      <c r="A20" s="13" t="s">
        <v>23</v>
      </c>
      <c r="B20" s="14" t="s">
        <v>24</v>
      </c>
      <c r="C20" s="25">
        <f>C14*H44</f>
        <v>11.200000000000001</v>
      </c>
      <c r="D20" s="25">
        <f t="shared" si="1"/>
        <v>89.600000000000009</v>
      </c>
      <c r="E20" s="31"/>
      <c r="F20" s="30"/>
      <c r="G20" s="30"/>
    </row>
    <row r="21" spans="1:11" x14ac:dyDescent="0.25">
      <c r="A21" s="13" t="s">
        <v>25</v>
      </c>
      <c r="B21" s="12" t="s">
        <v>29</v>
      </c>
      <c r="C21" s="24">
        <f>C22+C23+C24</f>
        <v>602.52</v>
      </c>
      <c r="D21" s="24">
        <f t="shared" ref="D21" si="2">D22+D23+D24</f>
        <v>4820.16</v>
      </c>
      <c r="E21" s="30"/>
      <c r="F21" s="30"/>
      <c r="G21" s="30"/>
    </row>
    <row r="22" spans="1:11" x14ac:dyDescent="0.25">
      <c r="A22" s="13" t="s">
        <v>26</v>
      </c>
      <c r="B22" s="14" t="s">
        <v>27</v>
      </c>
      <c r="C22" s="25">
        <f>C14*H38</f>
        <v>320</v>
      </c>
      <c r="D22" s="25">
        <f>C22*8</f>
        <v>2560</v>
      </c>
      <c r="E22" s="31"/>
      <c r="F22" s="30"/>
      <c r="G22" s="30"/>
      <c r="I22">
        <f>K8*0.0243</f>
        <v>0</v>
      </c>
      <c r="J22">
        <v>2.4299999999999999E-2</v>
      </c>
    </row>
    <row r="23" spans="1:11" ht="24" x14ac:dyDescent="0.25">
      <c r="A23" s="13" t="s">
        <v>28</v>
      </c>
      <c r="B23" s="15" t="s">
        <v>30</v>
      </c>
      <c r="C23" s="26">
        <f>C14*H39</f>
        <v>16</v>
      </c>
      <c r="D23" s="25">
        <f>C23*8</f>
        <v>128</v>
      </c>
      <c r="E23" s="31"/>
      <c r="F23" s="30"/>
      <c r="G23" s="30"/>
      <c r="J23" t="e">
        <f>G23/K8</f>
        <v>#DIV/0!</v>
      </c>
    </row>
    <row r="24" spans="1:11" x14ac:dyDescent="0.25">
      <c r="A24" s="13" t="s">
        <v>31</v>
      </c>
      <c r="B24" s="14" t="s">
        <v>32</v>
      </c>
      <c r="C24" s="24">
        <f>C25+C27+C28+C26</f>
        <v>266.52</v>
      </c>
      <c r="D24" s="24">
        <f>D25+D27+D28+D26</f>
        <v>2132.16</v>
      </c>
      <c r="E24" s="30"/>
      <c r="F24" s="30"/>
      <c r="G24" s="30"/>
    </row>
    <row r="25" spans="1:11" ht="24" x14ac:dyDescent="0.25">
      <c r="A25" s="13" t="s">
        <v>33</v>
      </c>
      <c r="B25" s="15" t="s">
        <v>34</v>
      </c>
      <c r="C25" s="26">
        <f>C16*H34</f>
        <v>180</v>
      </c>
      <c r="D25" s="25">
        <f t="shared" ref="D25:D29" si="3">C25*8</f>
        <v>1440</v>
      </c>
      <c r="E25" s="31"/>
      <c r="F25" s="30"/>
      <c r="G25" s="30"/>
      <c r="I25" s="8" t="s">
        <v>43</v>
      </c>
      <c r="K25">
        <f>K8*0.127*1.302</f>
        <v>0</v>
      </c>
    </row>
    <row r="26" spans="1:11" x14ac:dyDescent="0.25">
      <c r="A26" s="13" t="s">
        <v>35</v>
      </c>
      <c r="B26" s="15" t="s">
        <v>72</v>
      </c>
      <c r="C26" s="26">
        <f>C25*0.302</f>
        <v>54.36</v>
      </c>
      <c r="D26" s="25">
        <f t="shared" si="3"/>
        <v>434.88</v>
      </c>
      <c r="E26" s="31"/>
      <c r="F26" s="30"/>
      <c r="G26" s="30"/>
      <c r="I26" s="8"/>
    </row>
    <row r="27" spans="1:11" x14ac:dyDescent="0.25">
      <c r="A27" s="13" t="s">
        <v>35</v>
      </c>
      <c r="B27" s="4" t="s">
        <v>36</v>
      </c>
      <c r="C27" s="24">
        <f>C14*H37</f>
        <v>1.76</v>
      </c>
      <c r="D27" s="25">
        <f t="shared" si="3"/>
        <v>14.08</v>
      </c>
      <c r="E27" s="31"/>
      <c r="F27" s="30"/>
      <c r="G27" s="30"/>
      <c r="J27" t="e">
        <f>G27/K8</f>
        <v>#DIV/0!</v>
      </c>
    </row>
    <row r="28" spans="1:11" x14ac:dyDescent="0.25">
      <c r="A28" s="13" t="s">
        <v>37</v>
      </c>
      <c r="B28" s="4" t="s">
        <v>38</v>
      </c>
      <c r="C28" s="24">
        <f>C14*H40</f>
        <v>30.4</v>
      </c>
      <c r="D28" s="25">
        <f t="shared" si="3"/>
        <v>243.2</v>
      </c>
      <c r="E28" s="31"/>
      <c r="F28" s="30"/>
      <c r="G28" s="30"/>
    </row>
    <row r="29" spans="1:11" x14ac:dyDescent="0.25">
      <c r="A29" s="13" t="s">
        <v>39</v>
      </c>
      <c r="B29" s="4" t="s">
        <v>40</v>
      </c>
      <c r="C29" s="24">
        <f>C14*H45</f>
        <v>128</v>
      </c>
      <c r="D29" s="25">
        <f t="shared" si="3"/>
        <v>1024</v>
      </c>
      <c r="E29" s="30"/>
      <c r="F29" s="30"/>
      <c r="G29" s="30"/>
      <c r="J29">
        <v>2.5000000000000001E-2</v>
      </c>
    </row>
    <row r="30" spans="1:11" x14ac:dyDescent="0.25">
      <c r="A30" s="13" t="s">
        <v>41</v>
      </c>
      <c r="B30" s="4" t="s">
        <v>42</v>
      </c>
      <c r="C30" s="16">
        <f>C15+C21+C29</f>
        <v>1714.3600000000001</v>
      </c>
      <c r="D30" s="16">
        <f>D15+D21+D29</f>
        <v>13714.880000000001</v>
      </c>
      <c r="E30" s="30"/>
      <c r="F30" s="30"/>
      <c r="G30" s="30"/>
    </row>
    <row r="31" spans="1:11" x14ac:dyDescent="0.25">
      <c r="A31" s="13" t="s">
        <v>45</v>
      </c>
      <c r="B31" s="4" t="s">
        <v>46</v>
      </c>
      <c r="C31" s="24"/>
      <c r="D31" s="24"/>
      <c r="E31" s="30"/>
      <c r="F31" s="30"/>
      <c r="G31" s="30"/>
      <c r="I31">
        <v>140</v>
      </c>
      <c r="J31">
        <v>4</v>
      </c>
      <c r="K31">
        <f>I31*J31</f>
        <v>560</v>
      </c>
    </row>
    <row r="32" spans="1:11" x14ac:dyDescent="0.25">
      <c r="A32" s="13" t="s">
        <v>47</v>
      </c>
      <c r="B32" s="4" t="s">
        <v>49</v>
      </c>
      <c r="C32" s="24">
        <v>1600</v>
      </c>
      <c r="D32" s="24"/>
      <c r="E32" s="30"/>
      <c r="F32" s="30"/>
      <c r="G32" s="30"/>
      <c r="H32" s="21">
        <v>0.45</v>
      </c>
      <c r="I32">
        <f>I31*0.6</f>
        <v>84</v>
      </c>
      <c r="J32" t="s">
        <v>57</v>
      </c>
    </row>
    <row r="33" spans="1:10" x14ac:dyDescent="0.25">
      <c r="A33" s="13" t="s">
        <v>48</v>
      </c>
      <c r="B33" s="4" t="s">
        <v>50</v>
      </c>
      <c r="C33" s="24">
        <v>200</v>
      </c>
      <c r="D33" s="24"/>
      <c r="E33" s="30"/>
      <c r="F33" s="30"/>
      <c r="G33" s="30"/>
      <c r="H33" s="8">
        <v>0.30199999999999999</v>
      </c>
      <c r="I33" s="22">
        <f>I32*0.302</f>
        <v>25.367999999999999</v>
      </c>
      <c r="J33" t="s">
        <v>58</v>
      </c>
    </row>
    <row r="34" spans="1:10" x14ac:dyDescent="0.25">
      <c r="A34" s="7"/>
      <c r="E34" s="18"/>
      <c r="F34" s="18"/>
      <c r="G34" s="18"/>
      <c r="H34" s="21">
        <v>0.25</v>
      </c>
      <c r="I34" s="22">
        <f>I32*0.2</f>
        <v>16.8</v>
      </c>
      <c r="J34" t="s">
        <v>59</v>
      </c>
    </row>
    <row r="35" spans="1:10" x14ac:dyDescent="0.25">
      <c r="A35" s="7" t="s">
        <v>51</v>
      </c>
      <c r="C35" t="s">
        <v>52</v>
      </c>
      <c r="E35" s="18"/>
      <c r="F35" s="18"/>
      <c r="G35" s="18"/>
      <c r="H35" s="8">
        <v>0.30199999999999999</v>
      </c>
      <c r="I35" s="22">
        <f>I34*0.302</f>
        <v>5.0735999999999999</v>
      </c>
      <c r="J35" t="s">
        <v>60</v>
      </c>
    </row>
    <row r="36" spans="1:10" x14ac:dyDescent="0.25">
      <c r="A36" s="7"/>
      <c r="I36" s="22">
        <f>SUM(I32:I35)</f>
        <v>131.24160000000001</v>
      </c>
      <c r="J36" t="s">
        <v>61</v>
      </c>
    </row>
    <row r="37" spans="1:10" x14ac:dyDescent="0.25">
      <c r="A37" s="7" t="s">
        <v>54</v>
      </c>
      <c r="C37" t="s">
        <v>53</v>
      </c>
      <c r="H37" s="23">
        <v>1.1000000000000001E-3</v>
      </c>
      <c r="I37" s="22">
        <f>I31*0.0003</f>
        <v>4.1999999999999996E-2</v>
      </c>
      <c r="J37" t="s">
        <v>62</v>
      </c>
    </row>
    <row r="38" spans="1:10" x14ac:dyDescent="0.25">
      <c r="A38" s="7"/>
      <c r="H38" s="21">
        <v>0.2</v>
      </c>
      <c r="I38" s="22">
        <f>I31*0.01</f>
        <v>1.4000000000000001</v>
      </c>
      <c r="J38" t="s">
        <v>63</v>
      </c>
    </row>
    <row r="39" spans="1:10" x14ac:dyDescent="0.25">
      <c r="A39" s="7"/>
      <c r="H39" s="8">
        <v>0.01</v>
      </c>
      <c r="I39" s="22">
        <f>I31*H39</f>
        <v>1.4000000000000001</v>
      </c>
      <c r="J39" t="s">
        <v>64</v>
      </c>
    </row>
    <row r="40" spans="1:10" x14ac:dyDescent="0.25">
      <c r="A40" s="7"/>
      <c r="H40" s="8">
        <v>1.9E-2</v>
      </c>
      <c r="I40">
        <f>I31*H40</f>
        <v>2.66</v>
      </c>
      <c r="J40" t="s">
        <v>65</v>
      </c>
    </row>
    <row r="41" spans="1:10" x14ac:dyDescent="0.25">
      <c r="A41" s="7"/>
      <c r="H41" s="8">
        <v>0.01</v>
      </c>
      <c r="I41">
        <f>I31*H41</f>
        <v>1.4000000000000001</v>
      </c>
      <c r="J41" t="s">
        <v>66</v>
      </c>
    </row>
    <row r="42" spans="1:10" x14ac:dyDescent="0.25">
      <c r="A42" s="7"/>
      <c r="H42" s="8">
        <v>0.01</v>
      </c>
      <c r="I42">
        <f>I31*H42</f>
        <v>1.4000000000000001</v>
      </c>
      <c r="J42" t="s">
        <v>67</v>
      </c>
    </row>
    <row r="43" spans="1:10" x14ac:dyDescent="0.25">
      <c r="H43" s="8">
        <v>1.2E-2</v>
      </c>
      <c r="I43">
        <f>I31*H43</f>
        <v>1.68</v>
      </c>
      <c r="J43" t="s">
        <v>68</v>
      </c>
    </row>
    <row r="44" spans="1:10" x14ac:dyDescent="0.25">
      <c r="H44" s="8">
        <v>7.0000000000000001E-3</v>
      </c>
      <c r="I44">
        <f>I31*H44</f>
        <v>0.98</v>
      </c>
      <c r="J44" t="s">
        <v>71</v>
      </c>
    </row>
    <row r="45" spans="1:10" x14ac:dyDescent="0.25">
      <c r="H45" s="21">
        <v>0.08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F1" sqref="F1:K1048576"/>
    </sheetView>
  </sheetViews>
  <sheetFormatPr defaultRowHeight="15" x14ac:dyDescent="0.25"/>
  <cols>
    <col min="1" max="1" width="13" customWidth="1"/>
    <col min="2" max="2" width="54.5703125" customWidth="1"/>
    <col min="3" max="3" width="13.140625" customWidth="1"/>
    <col min="4" max="4" width="13.42578125" customWidth="1"/>
    <col min="5" max="5" width="10.7109375" customWidth="1"/>
    <col min="6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55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14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81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600</v>
      </c>
      <c r="D15" s="10">
        <f>C15*8</f>
        <v>4800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483.12</v>
      </c>
      <c r="D16" s="24">
        <f t="shared" ref="D16" si="0">D17+D18+D19+D20+D21</f>
        <v>3864.96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360</v>
      </c>
      <c r="D17" s="25">
        <f t="shared" ref="D17:D21" si="1">C17*8</f>
        <v>2880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108.72</v>
      </c>
      <c r="D18" s="25">
        <f t="shared" si="1"/>
        <v>869.76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6</v>
      </c>
      <c r="D19" s="25">
        <f t="shared" si="1"/>
        <v>48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7.2</v>
      </c>
      <c r="D20" s="25">
        <f t="shared" si="1"/>
        <v>57.6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1.2</v>
      </c>
      <c r="D21" s="25">
        <f t="shared" si="1"/>
        <v>9.6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112.64400000000001</v>
      </c>
      <c r="D22" s="24">
        <f t="shared" ref="D22" si="2">D23+D24+D25</f>
        <v>901.15200000000004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6</v>
      </c>
      <c r="D23" s="25">
        <f>C23*8</f>
        <v>48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1.32</v>
      </c>
      <c r="D24" s="25">
        <f>C24*8</f>
        <v>10.56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105.32400000000001</v>
      </c>
      <c r="D25" s="24">
        <f>D26+D28+D29+D27</f>
        <v>842.5920000000001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72</v>
      </c>
      <c r="D26" s="25">
        <f t="shared" ref="D26:D30" si="3">C26*8</f>
        <v>576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21.744</v>
      </c>
      <c r="D27" s="25">
        <f t="shared" si="3"/>
        <v>173.952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0.18</v>
      </c>
      <c r="D28" s="25">
        <f t="shared" si="3"/>
        <v>1.44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11.4</v>
      </c>
      <c r="D29" s="25">
        <f t="shared" si="3"/>
        <v>91.2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v>4.24</v>
      </c>
      <c r="D30" s="25">
        <f t="shared" si="3"/>
        <v>33.92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600.00400000000002</v>
      </c>
      <c r="D31" s="16">
        <f>D16+D22+D30</f>
        <v>4800.0320000000002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600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600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f>C33/4</f>
        <v>150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2.7109375" customWidth="1"/>
    <col min="4" max="4" width="14" customWidth="1"/>
    <col min="5" max="5" width="10.7109375" customWidth="1"/>
    <col min="6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83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5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82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1280</v>
      </c>
      <c r="D15" s="10">
        <f>C15*8</f>
        <v>10240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1030.6559999999997</v>
      </c>
      <c r="D16" s="24">
        <f t="shared" ref="D16" si="0">D17+D18+D19+D20+D21</f>
        <v>8245.2479999999978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768</v>
      </c>
      <c r="D17" s="25">
        <f t="shared" ref="D17:D21" si="1">C17*8</f>
        <v>6144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231.93599999999998</v>
      </c>
      <c r="D18" s="25">
        <f t="shared" si="1"/>
        <v>1855.4879999999998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12.8</v>
      </c>
      <c r="D19" s="25">
        <f t="shared" si="1"/>
        <v>102.4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15.36</v>
      </c>
      <c r="D20" s="25">
        <f t="shared" si="1"/>
        <v>122.88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2.56</v>
      </c>
      <c r="D21" s="25">
        <f t="shared" si="1"/>
        <v>20.48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240.30720000000002</v>
      </c>
      <c r="D22" s="24">
        <f t="shared" ref="D22" si="2">D23+D24+D25</f>
        <v>1922.4576000000002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12.8</v>
      </c>
      <c r="D23" s="25">
        <f>C23*8</f>
        <v>102.4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2.8160000000000003</v>
      </c>
      <c r="D24" s="25">
        <f>C24*8</f>
        <v>22.528000000000002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224.69120000000001</v>
      </c>
      <c r="D25" s="24">
        <f>D26+D28+D29+D27</f>
        <v>1797.5296000000001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153.60000000000002</v>
      </c>
      <c r="D26" s="25">
        <f t="shared" ref="D26:D30" si="3">C26*8</f>
        <v>1228.8000000000002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46.387200000000007</v>
      </c>
      <c r="D27" s="25">
        <f t="shared" si="3"/>
        <v>371.09760000000006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0.38399999999999995</v>
      </c>
      <c r="D28" s="25">
        <f t="shared" si="3"/>
        <v>3.0719999999999996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24.32</v>
      </c>
      <c r="D29" s="25">
        <f t="shared" si="3"/>
        <v>194.56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f>8.47+80</f>
        <v>88.47</v>
      </c>
      <c r="D30" s="25">
        <f t="shared" si="3"/>
        <v>707.76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1359.4331999999997</v>
      </c>
      <c r="D31" s="16">
        <f>D16+D22+D30</f>
        <v>10875.465599999998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1280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1280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v>320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8" zoomScaleNormal="100" workbookViewId="0">
      <selection activeCell="F11" sqref="F1:K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9.42578125" customWidth="1"/>
    <col min="5" max="5" width="10.7109375" customWidth="1"/>
    <col min="6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146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122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1</v>
      </c>
      <c r="G6">
        <v>10</v>
      </c>
      <c r="H6">
        <v>350</v>
      </c>
      <c r="I6">
        <v>4</v>
      </c>
      <c r="J6">
        <f>G6*H6*I6</f>
        <v>14000</v>
      </c>
    </row>
    <row r="7" spans="1:11" x14ac:dyDescent="0.25">
      <c r="A7" t="s">
        <v>5</v>
      </c>
      <c r="C7">
        <v>10</v>
      </c>
      <c r="G7" t="s">
        <v>15</v>
      </c>
      <c r="I7">
        <v>8</v>
      </c>
      <c r="J7">
        <f>J6*I7</f>
        <v>112000</v>
      </c>
    </row>
    <row r="8" spans="1:11" x14ac:dyDescent="0.25">
      <c r="A8" t="s">
        <v>147</v>
      </c>
    </row>
    <row r="9" spans="1:11" x14ac:dyDescent="0.25">
      <c r="A9" t="s">
        <v>6</v>
      </c>
      <c r="C9">
        <v>1</v>
      </c>
      <c r="E9" s="18"/>
      <c r="F9" s="18"/>
    </row>
    <row r="10" spans="1:11" x14ac:dyDescent="0.25">
      <c r="C10" t="s">
        <v>73</v>
      </c>
      <c r="D10" t="s">
        <v>73</v>
      </c>
      <c r="E10" s="18"/>
      <c r="F10" s="32"/>
      <c r="G10" s="18"/>
    </row>
    <row r="11" spans="1:11" ht="7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1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1" ht="15.75" x14ac:dyDescent="0.25">
      <c r="A13" s="9">
        <v>1</v>
      </c>
      <c r="B13" s="10" t="s">
        <v>9</v>
      </c>
      <c r="C13" s="10">
        <v>2400</v>
      </c>
      <c r="D13" s="10">
        <f>C13*8</f>
        <v>19200</v>
      </c>
      <c r="E13" s="29"/>
      <c r="F13" s="18"/>
      <c r="G13" s="18"/>
    </row>
    <row r="14" spans="1:11" x14ac:dyDescent="0.25">
      <c r="A14" s="11">
        <v>2</v>
      </c>
      <c r="B14" s="12" t="s">
        <v>10</v>
      </c>
      <c r="C14" s="24">
        <f>C15+C16+C17+C18+C19</f>
        <v>1653.36</v>
      </c>
      <c r="D14" s="24">
        <f t="shared" ref="D14" si="0">D15+D16+D17+D18+D19</f>
        <v>13226.88</v>
      </c>
      <c r="E14" s="30"/>
      <c r="F14" s="30"/>
      <c r="G14" s="30"/>
    </row>
    <row r="15" spans="1:11" x14ac:dyDescent="0.25">
      <c r="A15" s="13" t="s">
        <v>16</v>
      </c>
      <c r="B15" s="14" t="s">
        <v>44</v>
      </c>
      <c r="C15" s="25">
        <f>C13*0.45</f>
        <v>1080</v>
      </c>
      <c r="D15" s="25">
        <f t="shared" ref="D15:D19" si="1">C15*8</f>
        <v>8640</v>
      </c>
      <c r="E15" s="31"/>
      <c r="F15" s="30"/>
      <c r="G15" s="30"/>
    </row>
    <row r="16" spans="1:11" x14ac:dyDescent="0.25">
      <c r="A16" s="13" t="s">
        <v>17</v>
      </c>
      <c r="B16" s="14" t="s">
        <v>18</v>
      </c>
      <c r="C16" s="25">
        <f>C15*H32</f>
        <v>326.15999999999997</v>
      </c>
      <c r="D16" s="25">
        <f t="shared" si="1"/>
        <v>2609.2799999999997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240</v>
      </c>
      <c r="D17" s="25">
        <f t="shared" si="1"/>
        <v>1920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4.8</v>
      </c>
      <c r="D18" s="25">
        <f t="shared" si="1"/>
        <v>38.4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2.4</v>
      </c>
      <c r="D19" s="25">
        <f t="shared" si="1"/>
        <v>19.2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731.46</v>
      </c>
      <c r="D20" s="24">
        <f t="shared" ref="D20" si="2">D21+D22+D23</f>
        <v>5851.68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331.20000000000005</v>
      </c>
      <c r="D21" s="25">
        <f>C21*8</f>
        <v>2649.6000000000004</v>
      </c>
      <c r="E21" s="31"/>
      <c r="F21" s="30"/>
      <c r="G21" s="30"/>
      <c r="I21">
        <f>K7*0.0243</f>
        <v>0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24</v>
      </c>
      <c r="D22" s="25">
        <f>C22*8</f>
        <v>192</v>
      </c>
      <c r="E22" s="31"/>
      <c r="F22" s="30"/>
      <c r="G22" s="30"/>
      <c r="J22" t="e">
        <f>G22/K7</f>
        <v>#DIV/0!</v>
      </c>
    </row>
    <row r="23" spans="1:11" x14ac:dyDescent="0.25">
      <c r="A23" s="13" t="s">
        <v>31</v>
      </c>
      <c r="B23" s="14" t="s">
        <v>32</v>
      </c>
      <c r="C23" s="24">
        <f>C24+C26+C27+C25</f>
        <v>376.26</v>
      </c>
      <c r="D23" s="24">
        <f>D24+D26+D27+D25</f>
        <v>3010.08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270</v>
      </c>
      <c r="D24" s="25">
        <f t="shared" ref="D24:D28" si="3">C24*8</f>
        <v>2160</v>
      </c>
      <c r="E24" s="31"/>
      <c r="F24" s="30"/>
      <c r="G24" s="30"/>
      <c r="I24" s="8" t="s">
        <v>43</v>
      </c>
      <c r="K24">
        <f>K7*0.127*1.302</f>
        <v>0</v>
      </c>
    </row>
    <row r="25" spans="1:11" x14ac:dyDescent="0.25">
      <c r="A25" s="13" t="s">
        <v>35</v>
      </c>
      <c r="B25" s="15" t="s">
        <v>72</v>
      </c>
      <c r="C25" s="26">
        <f>C24*0.302</f>
        <v>81.539999999999992</v>
      </c>
      <c r="D25" s="25">
        <f t="shared" si="3"/>
        <v>652.31999999999994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0.72</v>
      </c>
      <c r="D26" s="25">
        <f t="shared" si="3"/>
        <v>5.76</v>
      </c>
      <c r="E26" s="31"/>
      <c r="F26" s="30"/>
      <c r="G26" s="30"/>
      <c r="J26" t="e">
        <f>G26/K7</f>
        <v>#DIV/0!</v>
      </c>
    </row>
    <row r="27" spans="1:11" x14ac:dyDescent="0.25">
      <c r="A27" s="13" t="s">
        <v>37</v>
      </c>
      <c r="B27" s="4" t="s">
        <v>38</v>
      </c>
      <c r="C27" s="24">
        <f>C13*H39</f>
        <v>24</v>
      </c>
      <c r="D27" s="25">
        <f t="shared" si="3"/>
        <v>192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v>5.08</v>
      </c>
      <c r="D28" s="25">
        <f t="shared" si="3"/>
        <v>40.64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24">
        <v>2400</v>
      </c>
      <c r="D29" s="16">
        <f>D14+D20+D28</f>
        <v>19119.199999999997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2400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16">
        <v>300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2.9999999999999997E-4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0.13800000000000001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0.01</v>
      </c>
      <c r="I39">
        <f>I30*H39</f>
        <v>1.4000000000000001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0.1</v>
      </c>
      <c r="I41">
        <f>I30*H41</f>
        <v>14</v>
      </c>
      <c r="J41" t="s">
        <v>67</v>
      </c>
    </row>
    <row r="42" spans="1:10" x14ac:dyDescent="0.25">
      <c r="H42" s="8">
        <v>2E-3</v>
      </c>
      <c r="I42">
        <f>I30*H42</f>
        <v>0.28000000000000003</v>
      </c>
      <c r="J42" t="s">
        <v>68</v>
      </c>
    </row>
    <row r="43" spans="1:10" x14ac:dyDescent="0.25">
      <c r="H43" s="8">
        <v>1E-3</v>
      </c>
      <c r="I43">
        <f>I30*H43</f>
        <v>0.14000000000000001</v>
      </c>
      <c r="J43" t="s">
        <v>71</v>
      </c>
    </row>
  </sheetData>
  <pageMargins left="0.7" right="0.7" top="0.75" bottom="0.75" header="0.3" footer="0.3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F1" sqref="F1:K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9.42578125" customWidth="1"/>
    <col min="5" max="5" width="10.7109375" customWidth="1"/>
    <col min="6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121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122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G6">
        <v>10</v>
      </c>
      <c r="H6">
        <v>350</v>
      </c>
      <c r="I6">
        <v>4</v>
      </c>
      <c r="J6">
        <f>G6*H6*I6</f>
        <v>14000</v>
      </c>
    </row>
    <row r="7" spans="1:11" x14ac:dyDescent="0.25">
      <c r="A7" t="s">
        <v>5</v>
      </c>
      <c r="C7">
        <v>200</v>
      </c>
      <c r="G7" t="s">
        <v>15</v>
      </c>
      <c r="I7">
        <v>8</v>
      </c>
      <c r="J7">
        <f>J6*I7</f>
        <v>112000</v>
      </c>
    </row>
    <row r="8" spans="1:11" x14ac:dyDescent="0.25">
      <c r="A8" t="s">
        <v>84</v>
      </c>
    </row>
    <row r="9" spans="1:11" x14ac:dyDescent="0.25">
      <c r="A9" t="s">
        <v>6</v>
      </c>
      <c r="C9">
        <v>1</v>
      </c>
      <c r="E9" s="18"/>
      <c r="F9" s="18"/>
    </row>
    <row r="10" spans="1:11" x14ac:dyDescent="0.25">
      <c r="C10" t="s">
        <v>73</v>
      </c>
      <c r="D10" t="s">
        <v>73</v>
      </c>
      <c r="E10" s="18"/>
      <c r="F10" s="32"/>
      <c r="G10" s="18"/>
    </row>
    <row r="11" spans="1:11" ht="7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1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1" ht="15.75" x14ac:dyDescent="0.25">
      <c r="A13" s="9">
        <v>1</v>
      </c>
      <c r="B13" s="10" t="s">
        <v>9</v>
      </c>
      <c r="C13" s="10">
        <v>130</v>
      </c>
      <c r="D13" s="10">
        <v>1040</v>
      </c>
      <c r="E13" s="29"/>
      <c r="F13" s="18"/>
      <c r="G13" s="18"/>
    </row>
    <row r="14" spans="1:11" x14ac:dyDescent="0.25">
      <c r="A14" s="11">
        <v>2</v>
      </c>
      <c r="B14" s="12" t="s">
        <v>10</v>
      </c>
      <c r="C14" s="24">
        <f>C15+C16+C17+C18+C19</f>
        <v>89.557000000000002</v>
      </c>
      <c r="D14" s="24">
        <f>D15+D16+D17+D18+D19</f>
        <v>716.45600000000002</v>
      </c>
      <c r="E14" s="30"/>
      <c r="F14" s="30"/>
      <c r="G14" s="30"/>
    </row>
    <row r="15" spans="1:11" x14ac:dyDescent="0.25">
      <c r="A15" s="13" t="s">
        <v>16</v>
      </c>
      <c r="B15" s="14" t="s">
        <v>44</v>
      </c>
      <c r="C15" s="25">
        <f>C13*0.45</f>
        <v>58.5</v>
      </c>
      <c r="D15" s="25">
        <f>C15*8</f>
        <v>468</v>
      </c>
      <c r="E15" s="31"/>
      <c r="F15" s="30"/>
      <c r="G15" s="30"/>
    </row>
    <row r="16" spans="1:11" x14ac:dyDescent="0.25">
      <c r="A16" s="13" t="s">
        <v>17</v>
      </c>
      <c r="B16" s="14" t="s">
        <v>18</v>
      </c>
      <c r="C16" s="25">
        <f>C15*H32</f>
        <v>17.666999999999998</v>
      </c>
      <c r="D16" s="25">
        <f t="shared" ref="D16:D19" si="0">C16*8</f>
        <v>141.33599999999998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13</v>
      </c>
      <c r="D17" s="25">
        <f t="shared" si="0"/>
        <v>104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0.26</v>
      </c>
      <c r="D18" s="25">
        <f t="shared" si="0"/>
        <v>2.08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0.13</v>
      </c>
      <c r="D19" s="25">
        <f t="shared" si="0"/>
        <v>1.04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39.620750000000001</v>
      </c>
      <c r="D20" s="24">
        <f>D21+D22+D23</f>
        <v>316.96600000000001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17.940000000000001</v>
      </c>
      <c r="D21" s="25">
        <f t="shared" ref="D21:D22" si="1">C21*8</f>
        <v>143.52000000000001</v>
      </c>
      <c r="E21" s="31"/>
      <c r="F21" s="30"/>
      <c r="G21" s="30"/>
      <c r="I21">
        <f>K7*0.0243</f>
        <v>0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1.3</v>
      </c>
      <c r="D22" s="25">
        <f t="shared" si="1"/>
        <v>10.4</v>
      </c>
      <c r="E22" s="31"/>
      <c r="F22" s="30"/>
      <c r="G22" s="30"/>
      <c r="J22" t="e">
        <f>G22/K7</f>
        <v>#DIV/0!</v>
      </c>
    </row>
    <row r="23" spans="1:11" x14ac:dyDescent="0.25">
      <c r="A23" s="13" t="s">
        <v>31</v>
      </c>
      <c r="B23" s="14" t="s">
        <v>32</v>
      </c>
      <c r="C23" s="24">
        <f>C24+C26+C27+C25</f>
        <v>20.380749999999999</v>
      </c>
      <c r="D23" s="24">
        <f>D24+D26+D27+D25</f>
        <v>163.04599999999999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14.625</v>
      </c>
      <c r="D24" s="25">
        <f t="shared" ref="D24:D27" si="2">C24*8</f>
        <v>117</v>
      </c>
      <c r="E24" s="31"/>
      <c r="F24" s="30"/>
      <c r="G24" s="30"/>
      <c r="I24" s="8" t="s">
        <v>43</v>
      </c>
      <c r="K24">
        <f>K7*0.127*1.302</f>
        <v>0</v>
      </c>
    </row>
    <row r="25" spans="1:11" x14ac:dyDescent="0.25">
      <c r="A25" s="13" t="s">
        <v>35</v>
      </c>
      <c r="B25" s="15" t="s">
        <v>72</v>
      </c>
      <c r="C25" s="26">
        <f>C24*0.302</f>
        <v>4.4167499999999995</v>
      </c>
      <c r="D25" s="25">
        <f t="shared" si="2"/>
        <v>35.333999999999996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3.9E-2</v>
      </c>
      <c r="D26" s="25">
        <f t="shared" si="2"/>
        <v>0.312</v>
      </c>
      <c r="E26" s="31"/>
      <c r="F26" s="30"/>
      <c r="G26" s="30"/>
      <c r="J26" t="e">
        <f>G26/K7</f>
        <v>#DIV/0!</v>
      </c>
    </row>
    <row r="27" spans="1:11" x14ac:dyDescent="0.25">
      <c r="A27" s="13" t="s">
        <v>37</v>
      </c>
      <c r="B27" s="4" t="s">
        <v>38</v>
      </c>
      <c r="C27" s="24">
        <f>C13*H39</f>
        <v>1.3</v>
      </c>
      <c r="D27" s="25">
        <f t="shared" si="2"/>
        <v>10.4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v>0.82</v>
      </c>
      <c r="D28" s="25">
        <f>C28*8+0.02</f>
        <v>6.5799999999999992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24">
        <f>C14+C20+C28</f>
        <v>129.99775</v>
      </c>
      <c r="D29" s="24">
        <f>D14+D20+D28</f>
        <v>1040.002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130</v>
      </c>
      <c r="D31" s="24">
        <v>130</v>
      </c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16">
        <v>130</v>
      </c>
      <c r="D32" s="16">
        <v>130</v>
      </c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2.9999999999999997E-4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0.13800000000000001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0.01</v>
      </c>
      <c r="I39">
        <f>I30*H39</f>
        <v>1.4000000000000001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0.1</v>
      </c>
      <c r="I41">
        <f>I30*H41</f>
        <v>14</v>
      </c>
      <c r="J41" t="s">
        <v>67</v>
      </c>
    </row>
    <row r="42" spans="1:10" x14ac:dyDescent="0.25">
      <c r="H42" s="8">
        <v>2E-3</v>
      </c>
      <c r="I42">
        <f>I30*H42</f>
        <v>0.28000000000000003</v>
      </c>
      <c r="J42" t="s">
        <v>68</v>
      </c>
    </row>
    <row r="43" spans="1:10" x14ac:dyDescent="0.25">
      <c r="H43" s="8">
        <v>1E-3</v>
      </c>
      <c r="I43">
        <f>I30*H43</f>
        <v>0.14000000000000001</v>
      </c>
      <c r="J43" t="s">
        <v>71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workbookViewId="0">
      <selection activeCell="F7" sqref="F1:L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9.42578125" customWidth="1"/>
    <col min="5" max="5" width="10.7109375" customWidth="1"/>
    <col min="6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143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122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G6">
        <v>10</v>
      </c>
      <c r="H6">
        <v>350</v>
      </c>
      <c r="I6">
        <v>4</v>
      </c>
      <c r="J6">
        <f>G6*H6*I6</f>
        <v>14000</v>
      </c>
    </row>
    <row r="7" spans="1:11" x14ac:dyDescent="0.25">
      <c r="A7" t="s">
        <v>5</v>
      </c>
      <c r="C7">
        <v>100</v>
      </c>
      <c r="G7" t="s">
        <v>15</v>
      </c>
      <c r="I7">
        <v>8</v>
      </c>
      <c r="J7">
        <f>J6*I7</f>
        <v>112000</v>
      </c>
    </row>
    <row r="8" spans="1:11" x14ac:dyDescent="0.25">
      <c r="A8" t="s">
        <v>84</v>
      </c>
    </row>
    <row r="9" spans="1:11" x14ac:dyDescent="0.25">
      <c r="A9" t="s">
        <v>6</v>
      </c>
      <c r="C9">
        <v>1</v>
      </c>
      <c r="E9" s="18"/>
      <c r="F9" s="18"/>
    </row>
    <row r="10" spans="1:11" x14ac:dyDescent="0.25">
      <c r="C10" t="s">
        <v>73</v>
      </c>
      <c r="D10" t="s">
        <v>73</v>
      </c>
      <c r="E10" s="18"/>
      <c r="F10" s="32"/>
      <c r="G10" s="18"/>
    </row>
    <row r="11" spans="1:11" ht="7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1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1" ht="15.75" x14ac:dyDescent="0.25">
      <c r="A13" s="9">
        <v>1</v>
      </c>
      <c r="B13" s="10" t="s">
        <v>9</v>
      </c>
      <c r="C13" s="10">
        <v>350</v>
      </c>
      <c r="D13" s="10">
        <v>1750</v>
      </c>
      <c r="E13" s="29"/>
      <c r="F13" s="18"/>
      <c r="G13" s="18"/>
    </row>
    <row r="14" spans="1:11" x14ac:dyDescent="0.25">
      <c r="A14" s="11">
        <v>2</v>
      </c>
      <c r="B14" s="12" t="s">
        <v>10</v>
      </c>
      <c r="C14" s="24">
        <f>C15+C16+C17+C18+C19</f>
        <v>241.11499999999998</v>
      </c>
      <c r="D14" s="24">
        <f>D15+D16+D17+D18+D19</f>
        <v>1928.9199999999998</v>
      </c>
      <c r="E14" s="30"/>
      <c r="F14" s="30"/>
      <c r="G14" s="30"/>
    </row>
    <row r="15" spans="1:11" x14ac:dyDescent="0.25">
      <c r="A15" s="13" t="s">
        <v>16</v>
      </c>
      <c r="B15" s="14" t="s">
        <v>44</v>
      </c>
      <c r="C15" s="25">
        <f>C13*0.45</f>
        <v>157.5</v>
      </c>
      <c r="D15" s="25">
        <f>C15*8</f>
        <v>1260</v>
      </c>
      <c r="E15" s="31"/>
      <c r="F15" s="30"/>
      <c r="G15" s="30"/>
    </row>
    <row r="16" spans="1:11" x14ac:dyDescent="0.25">
      <c r="A16" s="13" t="s">
        <v>17</v>
      </c>
      <c r="B16" s="14" t="s">
        <v>18</v>
      </c>
      <c r="C16" s="25">
        <f>C15*H32</f>
        <v>47.564999999999998</v>
      </c>
      <c r="D16" s="25">
        <f t="shared" ref="D16:D19" si="0">C16*8</f>
        <v>380.52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35</v>
      </c>
      <c r="D17" s="25">
        <f t="shared" si="0"/>
        <v>280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0.70000000000000007</v>
      </c>
      <c r="D18" s="25">
        <f t="shared" si="0"/>
        <v>5.6000000000000005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0.35000000000000003</v>
      </c>
      <c r="D19" s="25">
        <f t="shared" si="0"/>
        <v>2.8000000000000003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106.67125</v>
      </c>
      <c r="D20" s="24">
        <f>D21+D22+D23</f>
        <v>853.37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48.300000000000004</v>
      </c>
      <c r="D21" s="25">
        <f t="shared" ref="D21:D22" si="1">C21*8</f>
        <v>386.40000000000003</v>
      </c>
      <c r="E21" s="31"/>
      <c r="F21" s="30"/>
      <c r="G21" s="30"/>
      <c r="I21">
        <f>K7*0.0243</f>
        <v>0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3.5</v>
      </c>
      <c r="D22" s="25">
        <f t="shared" si="1"/>
        <v>28</v>
      </c>
      <c r="E22" s="31"/>
      <c r="F22" s="30"/>
      <c r="G22" s="30"/>
      <c r="J22" t="e">
        <f>G22/K7</f>
        <v>#DIV/0!</v>
      </c>
    </row>
    <row r="23" spans="1:11" x14ac:dyDescent="0.25">
      <c r="A23" s="13" t="s">
        <v>31</v>
      </c>
      <c r="B23" s="14" t="s">
        <v>32</v>
      </c>
      <c r="C23" s="24">
        <f>C24+C26+C27+C25</f>
        <v>54.871249999999996</v>
      </c>
      <c r="D23" s="24">
        <f>D24+D26+D27+D25</f>
        <v>438.96999999999997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39.375</v>
      </c>
      <c r="D24" s="25">
        <f t="shared" ref="D24:D27" si="2">C24*8</f>
        <v>315</v>
      </c>
      <c r="E24" s="31"/>
      <c r="F24" s="30"/>
      <c r="G24" s="30"/>
      <c r="I24" s="8" t="s">
        <v>43</v>
      </c>
      <c r="K24">
        <f>K7*0.127*1.302</f>
        <v>0</v>
      </c>
    </row>
    <row r="25" spans="1:11" x14ac:dyDescent="0.25">
      <c r="A25" s="13" t="s">
        <v>35</v>
      </c>
      <c r="B25" s="15" t="s">
        <v>72</v>
      </c>
      <c r="C25" s="26">
        <f>C24*0.302</f>
        <v>11.891249999999999</v>
      </c>
      <c r="D25" s="25">
        <f t="shared" si="2"/>
        <v>95.13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0.105</v>
      </c>
      <c r="D26" s="25">
        <f t="shared" si="2"/>
        <v>0.84</v>
      </c>
      <c r="E26" s="31"/>
      <c r="F26" s="30"/>
      <c r="G26" s="30"/>
      <c r="J26" t="e">
        <f>G26/K7</f>
        <v>#DIV/0!</v>
      </c>
    </row>
    <row r="27" spans="1:11" x14ac:dyDescent="0.25">
      <c r="A27" s="13" t="s">
        <v>37</v>
      </c>
      <c r="B27" s="4" t="s">
        <v>38</v>
      </c>
      <c r="C27" s="24">
        <f>C13*H39</f>
        <v>3.5</v>
      </c>
      <c r="D27" s="25">
        <f t="shared" si="2"/>
        <v>28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v>2.21</v>
      </c>
      <c r="D28" s="25">
        <f>C28*8+0.02</f>
        <v>17.7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24">
        <f>C14+C20+C28</f>
        <v>349.99624999999997</v>
      </c>
      <c r="D29" s="24">
        <f>D14+D20+D28</f>
        <v>2799.99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350</v>
      </c>
      <c r="D31" s="24">
        <v>350</v>
      </c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16">
        <v>350</v>
      </c>
      <c r="D32" s="16">
        <v>350</v>
      </c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2.9999999999999997E-4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0.13800000000000001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0.01</v>
      </c>
      <c r="I39">
        <f>I30*H39</f>
        <v>1.4000000000000001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0.1</v>
      </c>
      <c r="I41">
        <f>I30*H41</f>
        <v>14</v>
      </c>
      <c r="J41" t="s">
        <v>67</v>
      </c>
    </row>
    <row r="42" spans="1:10" x14ac:dyDescent="0.25">
      <c r="H42" s="8">
        <v>2E-3</v>
      </c>
      <c r="I42">
        <f>I30*H42</f>
        <v>0.28000000000000003</v>
      </c>
      <c r="J42" t="s">
        <v>68</v>
      </c>
    </row>
    <row r="43" spans="1:10" x14ac:dyDescent="0.25">
      <c r="H43" s="8">
        <v>1E-3</v>
      </c>
      <c r="I43">
        <f>I30*H43</f>
        <v>0.14000000000000001</v>
      </c>
      <c r="J43" t="s">
        <v>71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7" zoomScaleNormal="100" workbookViewId="0">
      <selection activeCell="F7" sqref="F1:K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10.28515625" customWidth="1"/>
    <col min="5" max="5" width="10.7109375" customWidth="1"/>
    <col min="6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85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96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9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86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640</v>
      </c>
      <c r="D15" s="10">
        <f>C15*8</f>
        <v>5120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431.93600000000004</v>
      </c>
      <c r="D16" s="24">
        <f t="shared" ref="D16" si="0">D17+D18+D19+D20+D21</f>
        <v>3455.4880000000003</v>
      </c>
      <c r="E16" s="30"/>
      <c r="F16" s="30">
        <f>C16+C22</f>
        <v>640.94399999999996</v>
      </c>
      <c r="G16" s="30"/>
    </row>
    <row r="17" spans="1:11" x14ac:dyDescent="0.25">
      <c r="A17" s="13" t="s">
        <v>16</v>
      </c>
      <c r="B17" s="14" t="s">
        <v>44</v>
      </c>
      <c r="C17" s="25">
        <f>C15*0.45</f>
        <v>288</v>
      </c>
      <c r="D17" s="25">
        <f t="shared" ref="D17:D21" si="1">C17*8</f>
        <v>2304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86.975999999999999</v>
      </c>
      <c r="D18" s="25">
        <f t="shared" si="1"/>
        <v>695.80799999999999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44.800000000000004</v>
      </c>
      <c r="D19" s="25">
        <f t="shared" si="1"/>
        <v>358.40000000000003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7.68</v>
      </c>
      <c r="D20" s="25">
        <f t="shared" si="1"/>
        <v>61.44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4.4800000000000004</v>
      </c>
      <c r="D21" s="25">
        <f t="shared" si="1"/>
        <v>35.840000000000003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209.00799999999998</v>
      </c>
      <c r="D22" s="24">
        <f t="shared" ref="D22" si="2">D23+D24+D25</f>
        <v>1672.0639999999999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96</v>
      </c>
      <c r="D23" s="25">
        <f>C23*8</f>
        <v>768</v>
      </c>
      <c r="E23" s="31"/>
      <c r="F23" s="30"/>
      <c r="G23" s="30"/>
      <c r="I23">
        <f>K9*0.0243</f>
        <v>0</v>
      </c>
      <c r="J23">
        <v>2.4299999999999999E-2</v>
      </c>
    </row>
    <row r="24" spans="1:11" ht="24" x14ac:dyDescent="0.25">
      <c r="A24" s="13" t="s">
        <v>28</v>
      </c>
      <c r="B24" s="15" t="s">
        <v>30</v>
      </c>
      <c r="C24" s="26">
        <f>C15*H40</f>
        <v>6.4</v>
      </c>
      <c r="D24" s="25">
        <f>C24*8</f>
        <v>51.2</v>
      </c>
      <c r="E24" s="31"/>
      <c r="F24" s="30"/>
      <c r="G24" s="30"/>
      <c r="J24" t="e">
        <f>G24/K9</f>
        <v>#DIV/0!</v>
      </c>
    </row>
    <row r="25" spans="1:11" x14ac:dyDescent="0.25">
      <c r="A25" s="13" t="s">
        <v>31</v>
      </c>
      <c r="B25" s="14" t="s">
        <v>32</v>
      </c>
      <c r="C25" s="24">
        <f>C26+C28+C29+C27</f>
        <v>106.60799999999999</v>
      </c>
      <c r="D25" s="24">
        <f>D26+D28+D29+D27</f>
        <v>852.86399999999992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72</v>
      </c>
      <c r="D26" s="25">
        <f t="shared" ref="D26:D29" si="3">C26*8</f>
        <v>576</v>
      </c>
      <c r="E26" s="31"/>
      <c r="F26" s="30"/>
      <c r="G26" s="30"/>
      <c r="I26" s="8" t="s">
        <v>43</v>
      </c>
      <c r="K26">
        <f>K9*0.127*1.302</f>
        <v>0</v>
      </c>
    </row>
    <row r="27" spans="1:11" x14ac:dyDescent="0.25">
      <c r="A27" s="13" t="s">
        <v>35</v>
      </c>
      <c r="B27" s="15" t="s">
        <v>72</v>
      </c>
      <c r="C27" s="26">
        <f>C26*0.302</f>
        <v>21.744</v>
      </c>
      <c r="D27" s="25">
        <f t="shared" si="3"/>
        <v>173.952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0.70400000000000007</v>
      </c>
      <c r="D28" s="25">
        <f t="shared" si="3"/>
        <v>5.6320000000000006</v>
      </c>
      <c r="E28" s="31"/>
      <c r="F28" s="30"/>
      <c r="G28" s="30"/>
      <c r="J28" t="e">
        <f>G28/K9</f>
        <v>#DIV/0!</v>
      </c>
    </row>
    <row r="29" spans="1:11" x14ac:dyDescent="0.25">
      <c r="A29" s="13" t="s">
        <v>37</v>
      </c>
      <c r="B29" s="4" t="s">
        <v>38</v>
      </c>
      <c r="C29" s="24">
        <f>C15*H41</f>
        <v>12.16</v>
      </c>
      <c r="D29" s="25">
        <f t="shared" si="3"/>
        <v>97.28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/>
      <c r="D30" s="25">
        <f>C31*8</f>
        <v>409.6</v>
      </c>
      <c r="E30" s="30"/>
      <c r="F30" s="30"/>
      <c r="G30" s="30"/>
      <c r="J30">
        <v>2.5000000000000001E-2</v>
      </c>
    </row>
    <row r="31" spans="1:11" x14ac:dyDescent="0.25">
      <c r="A31" s="13" t="s">
        <v>41</v>
      </c>
      <c r="B31" s="4" t="s">
        <v>42</v>
      </c>
      <c r="C31" s="24">
        <f>C15*H46</f>
        <v>51.2</v>
      </c>
      <c r="D31" s="16">
        <f>D16+D22+D30</f>
        <v>5537.152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16">
        <f>C16+C22+C31</f>
        <v>692.14400000000001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f>C16+C22</f>
        <v>640.94399999999996</v>
      </c>
      <c r="D33" s="24"/>
      <c r="E33" s="30"/>
      <c r="F33" s="30"/>
      <c r="G33" s="30"/>
      <c r="H33" s="21">
        <v>0.45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v>640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C35" s="24">
        <f>C34/4</f>
        <v>160</v>
      </c>
      <c r="E35" s="18"/>
      <c r="F35" s="18"/>
      <c r="G35" s="18"/>
      <c r="H35" s="21">
        <v>0.25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C37" t="s">
        <v>52</v>
      </c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H38" s="23">
        <v>1.1000000000000001E-3</v>
      </c>
      <c r="I38" s="22">
        <f>I32*0.0003</f>
        <v>4.1999999999999996E-2</v>
      </c>
      <c r="J38" t="s">
        <v>62</v>
      </c>
    </row>
    <row r="39" spans="1:10" x14ac:dyDescent="0.25">
      <c r="A39" s="7"/>
      <c r="C39" t="s">
        <v>53</v>
      </c>
      <c r="H39" s="21">
        <v>0.15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0.01</v>
      </c>
      <c r="I40" s="22">
        <f>I32*H40</f>
        <v>1.4000000000000001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0.01</v>
      </c>
      <c r="I42">
        <f>I32*H42</f>
        <v>1.4000000000000001</v>
      </c>
      <c r="J42" t="s">
        <v>66</v>
      </c>
    </row>
    <row r="43" spans="1:10" x14ac:dyDescent="0.25">
      <c r="A43" s="7"/>
      <c r="H43" s="8">
        <v>7.0000000000000007E-2</v>
      </c>
      <c r="I43">
        <f>I32*H43</f>
        <v>9.8000000000000007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7.0000000000000001E-3</v>
      </c>
      <c r="I45">
        <f>I32*H45</f>
        <v>0.98</v>
      </c>
      <c r="J45" t="s">
        <v>71</v>
      </c>
    </row>
    <row r="46" spans="1:10" x14ac:dyDescent="0.25">
      <c r="H46" s="21">
        <v>0.08</v>
      </c>
    </row>
  </sheetData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F1" sqref="F1:N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4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144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34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145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640</v>
      </c>
      <c r="D13" s="10">
        <f>C13*8</f>
        <v>5120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393.536</v>
      </c>
      <c r="D14" s="24">
        <f t="shared" ref="D14" si="0">D15+D16+D17+D18+D19</f>
        <v>3148.288</v>
      </c>
      <c r="E14" s="30"/>
      <c r="F14" s="30">
        <f>C14+C20</f>
        <v>634.54399999999998</v>
      </c>
      <c r="G14" s="30"/>
    </row>
    <row r="15" spans="1:12" x14ac:dyDescent="0.25">
      <c r="A15" s="13" t="s">
        <v>16</v>
      </c>
      <c r="B15" s="14" t="s">
        <v>44</v>
      </c>
      <c r="C15" s="25">
        <f>C13*0.45</f>
        <v>288</v>
      </c>
      <c r="D15" s="25">
        <f t="shared" ref="D15:D19" si="1">C15*8</f>
        <v>2304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86.975999999999999</v>
      </c>
      <c r="D16" s="25">
        <f t="shared" si="1"/>
        <v>695.80799999999999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6.4</v>
      </c>
      <c r="D17" s="25">
        <f t="shared" si="1"/>
        <v>51.2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7.68</v>
      </c>
      <c r="D18" s="25">
        <f t="shared" si="1"/>
        <v>61.44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4.4800000000000004</v>
      </c>
      <c r="D19" s="25">
        <f t="shared" si="1"/>
        <v>35.840000000000003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241.00799999999998</v>
      </c>
      <c r="D20" s="24">
        <f t="shared" ref="D20" si="2">D21+D22+D23</f>
        <v>1928.0639999999999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128</v>
      </c>
      <c r="D21" s="25">
        <f>C21*8</f>
        <v>1024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6.4</v>
      </c>
      <c r="D22" s="25">
        <f>C22*8</f>
        <v>51.2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106.60799999999999</v>
      </c>
      <c r="D23" s="24">
        <f>D24+D26+D27+D25</f>
        <v>852.86399999999992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72</v>
      </c>
      <c r="D24" s="25">
        <f t="shared" ref="D24:D28" si="3">C24*8</f>
        <v>576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21.744</v>
      </c>
      <c r="D25" s="25">
        <f t="shared" si="3"/>
        <v>173.952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0.70400000000000007</v>
      </c>
      <c r="D26" s="25">
        <f t="shared" si="3"/>
        <v>5.6320000000000006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12.16</v>
      </c>
      <c r="D27" s="25">
        <f t="shared" si="3"/>
        <v>97.28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51.2</v>
      </c>
      <c r="D28" s="25">
        <f t="shared" si="3"/>
        <v>409.6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16">
        <v>640</v>
      </c>
      <c r="D29" s="16">
        <f>D14+D20+D28</f>
        <v>5485.9520000000002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640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24">
        <f>C31/4</f>
        <v>160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1.1000000000000001E-3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0.2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7.0000000000000001E-3</v>
      </c>
      <c r="I43">
        <f>I30*H43</f>
        <v>0.98</v>
      </c>
      <c r="J43" t="s">
        <v>71</v>
      </c>
    </row>
    <row r="44" spans="1:10" x14ac:dyDescent="0.25">
      <c r="H44" s="21">
        <v>0.08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8" zoomScaleNormal="100" workbookViewId="0">
      <selection activeCell="F8" sqref="F1:K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10.28515625" customWidth="1"/>
    <col min="5" max="5" width="10.7109375" customWidth="1"/>
    <col min="6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102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9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87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920</v>
      </c>
      <c r="D15" s="10">
        <f>C15*8</f>
        <v>7360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561.10800000000006</v>
      </c>
      <c r="D16" s="24">
        <f t="shared" ref="D16" si="0">D17+D18+D19+D20+D21</f>
        <v>4488.8640000000005</v>
      </c>
      <c r="E16" s="30"/>
      <c r="F16" s="30">
        <f>C16+C22</f>
        <v>854.38100000000009</v>
      </c>
      <c r="G16" s="30"/>
    </row>
    <row r="17" spans="1:11" x14ac:dyDescent="0.25">
      <c r="A17" s="13" t="s">
        <v>16</v>
      </c>
      <c r="B17" s="14" t="s">
        <v>44</v>
      </c>
      <c r="C17" s="25">
        <f>C15*0.45</f>
        <v>414</v>
      </c>
      <c r="D17" s="25">
        <f t="shared" ref="D17:D21" si="1">C17*8</f>
        <v>3312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125.02799999999999</v>
      </c>
      <c r="D18" s="25">
        <f t="shared" si="1"/>
        <v>1000.2239999999999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9.2000000000000011</v>
      </c>
      <c r="D19" s="25">
        <f t="shared" si="1"/>
        <v>73.600000000000009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11.040000000000001</v>
      </c>
      <c r="D20" s="25">
        <f t="shared" si="1"/>
        <v>88.320000000000007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1.84</v>
      </c>
      <c r="D21" s="25">
        <f t="shared" si="1"/>
        <v>14.72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293.27300000000002</v>
      </c>
      <c r="D22" s="24">
        <f t="shared" ref="D22" si="2">D23+D24+D25</f>
        <v>2346.1840000000002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138</v>
      </c>
      <c r="D23" s="25">
        <f>C23*8</f>
        <v>1104</v>
      </c>
      <c r="E23" s="31"/>
      <c r="F23" s="30"/>
      <c r="G23" s="30"/>
      <c r="I23">
        <f>K9*0.0243</f>
        <v>0</v>
      </c>
      <c r="J23">
        <v>2.4299999999999999E-2</v>
      </c>
    </row>
    <row r="24" spans="1:11" ht="24" x14ac:dyDescent="0.25">
      <c r="A24" s="13" t="s">
        <v>28</v>
      </c>
      <c r="B24" s="15" t="s">
        <v>30</v>
      </c>
      <c r="C24" s="26">
        <f>C15*H40</f>
        <v>2.024</v>
      </c>
      <c r="D24" s="25">
        <f>C24*8</f>
        <v>16.192</v>
      </c>
      <c r="E24" s="31"/>
      <c r="F24" s="30"/>
      <c r="G24" s="30"/>
      <c r="J24" t="e">
        <f>G24/K9</f>
        <v>#DIV/0!</v>
      </c>
    </row>
    <row r="25" spans="1:11" x14ac:dyDescent="0.25">
      <c r="A25" s="13" t="s">
        <v>31</v>
      </c>
      <c r="B25" s="14" t="s">
        <v>32</v>
      </c>
      <c r="C25" s="24">
        <f>C26+C28+C29+C27</f>
        <v>153.249</v>
      </c>
      <c r="D25" s="24">
        <f>D26+D28+D29+D27</f>
        <v>1225.992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103.5</v>
      </c>
      <c r="D26" s="25">
        <f t="shared" ref="D26:D30" si="3">C26*8</f>
        <v>828</v>
      </c>
      <c r="E26" s="31"/>
      <c r="F26" s="30"/>
      <c r="G26" s="30"/>
      <c r="I26" s="8" t="s">
        <v>43</v>
      </c>
      <c r="K26">
        <f>K9*0.127*1.302</f>
        <v>0</v>
      </c>
    </row>
    <row r="27" spans="1:11" x14ac:dyDescent="0.25">
      <c r="A27" s="13" t="s">
        <v>35</v>
      </c>
      <c r="B27" s="15" t="s">
        <v>72</v>
      </c>
      <c r="C27" s="26">
        <f>C26*0.302</f>
        <v>31.256999999999998</v>
      </c>
      <c r="D27" s="25">
        <f t="shared" si="3"/>
        <v>250.05599999999998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1.012</v>
      </c>
      <c r="D28" s="25">
        <f t="shared" si="3"/>
        <v>8.0960000000000001</v>
      </c>
      <c r="E28" s="31"/>
      <c r="F28" s="30"/>
      <c r="G28" s="30"/>
      <c r="J28" t="e">
        <f>G28/K9</f>
        <v>#DIV/0!</v>
      </c>
    </row>
    <row r="29" spans="1:11" x14ac:dyDescent="0.25">
      <c r="A29" s="13" t="s">
        <v>37</v>
      </c>
      <c r="B29" s="4" t="s">
        <v>38</v>
      </c>
      <c r="C29" s="24">
        <f>C15*H41</f>
        <v>17.48</v>
      </c>
      <c r="D29" s="25">
        <f t="shared" si="3"/>
        <v>139.84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f>C15*H46</f>
        <v>0</v>
      </c>
      <c r="D30" s="25">
        <f t="shared" si="3"/>
        <v>0</v>
      </c>
      <c r="E30" s="30"/>
      <c r="F30" s="30"/>
      <c r="G30" s="30"/>
      <c r="J30">
        <v>2.5000000000000001E-2</v>
      </c>
    </row>
    <row r="31" spans="1:11" x14ac:dyDescent="0.25">
      <c r="A31" s="13" t="s">
        <v>41</v>
      </c>
      <c r="B31" s="4" t="s">
        <v>42</v>
      </c>
      <c r="C31" s="16">
        <f>C16+C22+C30</f>
        <v>854.38100000000009</v>
      </c>
      <c r="D31" s="16">
        <f>D16+D22+D30</f>
        <v>6835.0480000000007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f>C16+C22</f>
        <v>854.38100000000009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920</v>
      </c>
      <c r="D33" s="24"/>
      <c r="E33" s="30"/>
      <c r="F33" s="30"/>
      <c r="G33" s="30"/>
      <c r="H33" s="21">
        <v>0.45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f>C33/4</f>
        <v>230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0.25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1.1000000000000001E-3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0.15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7" zoomScaleNormal="100" workbookViewId="0">
      <selection activeCell="F7" sqref="F1:K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10.28515625" customWidth="1"/>
    <col min="5" max="5" width="10.7109375" customWidth="1"/>
    <col min="6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89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36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88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640</v>
      </c>
      <c r="D15" s="10">
        <f>C15*8</f>
        <v>5120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390.33599999999996</v>
      </c>
      <c r="D16" s="24">
        <f t="shared" ref="D16" si="0">D17+D18+D19+D20+D21</f>
        <v>3122.6879999999996</v>
      </c>
      <c r="E16" s="30"/>
      <c r="F16" s="30">
        <f>C16+C22</f>
        <v>594.35199999999998</v>
      </c>
      <c r="G16" s="30"/>
    </row>
    <row r="17" spans="1:11" x14ac:dyDescent="0.25">
      <c r="A17" s="13" t="s">
        <v>16</v>
      </c>
      <c r="B17" s="14" t="s">
        <v>44</v>
      </c>
      <c r="C17" s="25">
        <f>C15*0.45</f>
        <v>288</v>
      </c>
      <c r="D17" s="25">
        <f t="shared" ref="D17:D21" si="1">C17*8</f>
        <v>2304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86.975999999999999</v>
      </c>
      <c r="D18" s="25">
        <f t="shared" si="1"/>
        <v>695.80799999999999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6.4</v>
      </c>
      <c r="D19" s="25">
        <f t="shared" si="1"/>
        <v>51.2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7.68</v>
      </c>
      <c r="D20" s="25">
        <f t="shared" si="1"/>
        <v>61.44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1.28</v>
      </c>
      <c r="D21" s="25">
        <f t="shared" si="1"/>
        <v>10.24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204.01599999999999</v>
      </c>
      <c r="D22" s="24">
        <f t="shared" ref="D22" si="2">D23+D24+D25</f>
        <v>1632.1279999999999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96</v>
      </c>
      <c r="D23" s="25">
        <f>C23*8</f>
        <v>768</v>
      </c>
      <c r="E23" s="31"/>
      <c r="F23" s="30"/>
      <c r="G23" s="30"/>
      <c r="I23">
        <f>K9*0.0243</f>
        <v>0</v>
      </c>
      <c r="J23">
        <v>2.4299999999999999E-2</v>
      </c>
    </row>
    <row r="24" spans="1:11" ht="24" x14ac:dyDescent="0.25">
      <c r="A24" s="13" t="s">
        <v>28</v>
      </c>
      <c r="B24" s="15" t="s">
        <v>30</v>
      </c>
      <c r="C24" s="26">
        <f>C15*H40</f>
        <v>1.4080000000000001</v>
      </c>
      <c r="D24" s="25">
        <f>C24*8</f>
        <v>11.264000000000001</v>
      </c>
      <c r="E24" s="31"/>
      <c r="F24" s="30"/>
      <c r="G24" s="30"/>
      <c r="J24" t="e">
        <f>G24/K9</f>
        <v>#DIV/0!</v>
      </c>
    </row>
    <row r="25" spans="1:11" x14ac:dyDescent="0.25">
      <c r="A25" s="13" t="s">
        <v>31</v>
      </c>
      <c r="B25" s="14" t="s">
        <v>32</v>
      </c>
      <c r="C25" s="24">
        <f>C26+C28+C29+C27</f>
        <v>106.60799999999999</v>
      </c>
      <c r="D25" s="24">
        <f>D26+D28+D29+D27</f>
        <v>852.86399999999992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72</v>
      </c>
      <c r="D26" s="25">
        <f t="shared" ref="D26:D30" si="3">C26*8</f>
        <v>576</v>
      </c>
      <c r="E26" s="31"/>
      <c r="F26" s="30"/>
      <c r="G26" s="30"/>
      <c r="I26" s="8" t="s">
        <v>43</v>
      </c>
      <c r="K26">
        <f>K9*0.127*1.302</f>
        <v>0</v>
      </c>
    </row>
    <row r="27" spans="1:11" x14ac:dyDescent="0.25">
      <c r="A27" s="13" t="s">
        <v>35</v>
      </c>
      <c r="B27" s="15" t="s">
        <v>72</v>
      </c>
      <c r="C27" s="26">
        <f>C26*0.302</f>
        <v>21.744</v>
      </c>
      <c r="D27" s="25">
        <f t="shared" si="3"/>
        <v>173.952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0.70400000000000007</v>
      </c>
      <c r="D28" s="25">
        <f t="shared" si="3"/>
        <v>5.6320000000000006</v>
      </c>
      <c r="E28" s="31"/>
      <c r="F28" s="30"/>
      <c r="G28" s="30"/>
      <c r="J28" t="e">
        <f>G28/K9</f>
        <v>#DIV/0!</v>
      </c>
    </row>
    <row r="29" spans="1:11" x14ac:dyDescent="0.25">
      <c r="A29" s="13" t="s">
        <v>37</v>
      </c>
      <c r="B29" s="4" t="s">
        <v>38</v>
      </c>
      <c r="C29" s="24">
        <f>C15*H41</f>
        <v>12.16</v>
      </c>
      <c r="D29" s="25">
        <f t="shared" si="3"/>
        <v>97.28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f>C15*H46</f>
        <v>0</v>
      </c>
      <c r="D30" s="25">
        <f t="shared" si="3"/>
        <v>0</v>
      </c>
      <c r="E30" s="30"/>
      <c r="F30" s="30"/>
      <c r="G30" s="30"/>
      <c r="J30">
        <v>2.5000000000000001E-2</v>
      </c>
    </row>
    <row r="31" spans="1:11" x14ac:dyDescent="0.25">
      <c r="A31" s="13" t="s">
        <v>41</v>
      </c>
      <c r="B31" s="4" t="s">
        <v>42</v>
      </c>
      <c r="C31" s="16">
        <f>C16+C22+C30</f>
        <v>594.35199999999998</v>
      </c>
      <c r="D31" s="16">
        <f>D16+D22+D30</f>
        <v>4754.8159999999998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f>C16+C22</f>
        <v>594.35199999999998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640</v>
      </c>
      <c r="D33" s="24"/>
      <c r="E33" s="30"/>
      <c r="F33" s="30"/>
      <c r="G33" s="30"/>
      <c r="H33" s="21">
        <v>0.45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f>C33/4</f>
        <v>160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0.25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1.1000000000000001E-3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0.15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F1" sqref="F1:K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10.28515625" customWidth="1"/>
    <col min="5" max="5" width="10.7109375" customWidth="1"/>
    <col min="6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91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96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7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90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600</v>
      </c>
      <c r="D15" s="10">
        <f>C15*8</f>
        <v>4800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483.12</v>
      </c>
      <c r="D16" s="24">
        <f t="shared" ref="D16" si="0">D17+D18+D19+D20+D21</f>
        <v>3864.96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360</v>
      </c>
      <c r="D17" s="25">
        <f t="shared" ref="D17:D21" si="1">C17*8</f>
        <v>2880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108.72</v>
      </c>
      <c r="D18" s="25">
        <f t="shared" si="1"/>
        <v>869.76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6</v>
      </c>
      <c r="D19" s="25">
        <f t="shared" si="1"/>
        <v>48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7.2</v>
      </c>
      <c r="D20" s="25">
        <f t="shared" si="1"/>
        <v>57.6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1.2</v>
      </c>
      <c r="D21" s="25">
        <f t="shared" si="1"/>
        <v>9.6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112.64400000000001</v>
      </c>
      <c r="D22" s="24">
        <f t="shared" ref="D22" si="2">D23+D24+D25</f>
        <v>901.15200000000004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6</v>
      </c>
      <c r="D23" s="25">
        <f>C23*8</f>
        <v>48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1.32</v>
      </c>
      <c r="D24" s="25">
        <f>C24*8</f>
        <v>10.56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105.32400000000001</v>
      </c>
      <c r="D25" s="24">
        <f>D26+D28+D29+D27</f>
        <v>842.5920000000001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72</v>
      </c>
      <c r="D26" s="25">
        <f t="shared" ref="D26:D30" si="3">C26*8</f>
        <v>576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21.744</v>
      </c>
      <c r="D27" s="25">
        <f t="shared" si="3"/>
        <v>173.952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0.18</v>
      </c>
      <c r="D28" s="25">
        <f t="shared" si="3"/>
        <v>1.44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11.4</v>
      </c>
      <c r="D29" s="25">
        <f t="shared" si="3"/>
        <v>91.2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v>4.24</v>
      </c>
      <c r="D30" s="25">
        <f t="shared" si="3"/>
        <v>33.92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600.00400000000002</v>
      </c>
      <c r="D31" s="16">
        <f>D16+D22+D30</f>
        <v>4800.0320000000002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600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600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f>C33/4</f>
        <v>150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4" zoomScaleNormal="100" workbookViewId="0">
      <selection activeCell="G4" sqref="G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141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40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142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ht="15.75" customHeight="1" x14ac:dyDescent="0.25">
      <c r="C10" t="s">
        <v>73</v>
      </c>
      <c r="D10" t="s">
        <v>73</v>
      </c>
      <c r="E10" s="18"/>
      <c r="F10" s="32"/>
      <c r="G10" s="18"/>
    </row>
    <row r="11" spans="1:12" ht="15.75" customHeight="1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ht="15.75" customHeight="1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customHeight="1" x14ac:dyDescent="0.25">
      <c r="A13" s="9">
        <v>1</v>
      </c>
      <c r="B13" s="10" t="s">
        <v>9</v>
      </c>
      <c r="C13" s="10">
        <v>960</v>
      </c>
      <c r="D13" s="10">
        <f>C13*8</f>
        <v>7680</v>
      </c>
      <c r="E13" s="29"/>
      <c r="F13" s="18"/>
      <c r="G13" s="18"/>
    </row>
    <row r="14" spans="1:12" ht="15.75" customHeight="1" x14ac:dyDescent="0.25">
      <c r="A14" s="11">
        <v>2</v>
      </c>
      <c r="B14" s="12" t="s">
        <v>10</v>
      </c>
      <c r="C14" s="24">
        <f>C15+C16+C17+C18+C19</f>
        <v>772.99199999999996</v>
      </c>
      <c r="D14" s="24">
        <f t="shared" ref="D14" si="0">D15+D16+D17+D18+D19</f>
        <v>6183.9359999999997</v>
      </c>
      <c r="E14" s="30"/>
      <c r="F14" s="30"/>
      <c r="G14" s="30"/>
    </row>
    <row r="15" spans="1:12" ht="15.75" customHeight="1" x14ac:dyDescent="0.25">
      <c r="A15" s="13" t="s">
        <v>16</v>
      </c>
      <c r="B15" s="14" t="s">
        <v>44</v>
      </c>
      <c r="C15" s="25">
        <f>C13*0.6</f>
        <v>576</v>
      </c>
      <c r="D15" s="25">
        <f t="shared" ref="D15:D19" si="1">C15*8</f>
        <v>4608</v>
      </c>
      <c r="E15" s="31"/>
      <c r="F15" s="30"/>
      <c r="G15" s="30"/>
    </row>
    <row r="16" spans="1:12" ht="15.75" customHeight="1" x14ac:dyDescent="0.25">
      <c r="A16" s="13" t="s">
        <v>17</v>
      </c>
      <c r="B16" s="14" t="s">
        <v>18</v>
      </c>
      <c r="C16" s="25">
        <f>C15*H32</f>
        <v>173.952</v>
      </c>
      <c r="D16" s="25">
        <f t="shared" si="1"/>
        <v>1391.616</v>
      </c>
      <c r="E16" s="31"/>
      <c r="F16" s="30"/>
      <c r="G16" s="30"/>
    </row>
    <row r="17" spans="1:11" ht="15.75" customHeight="1" x14ac:dyDescent="0.25">
      <c r="A17" s="13" t="s">
        <v>19</v>
      </c>
      <c r="B17" s="14" t="s">
        <v>20</v>
      </c>
      <c r="C17" s="25">
        <f>C13*H41</f>
        <v>9.6</v>
      </c>
      <c r="D17" s="25">
        <f t="shared" si="1"/>
        <v>76.8</v>
      </c>
      <c r="E17" s="31"/>
      <c r="F17" s="30"/>
      <c r="G17" s="30"/>
    </row>
    <row r="18" spans="1:11" ht="15.75" customHeight="1" x14ac:dyDescent="0.25">
      <c r="A18" s="13" t="s">
        <v>21</v>
      </c>
      <c r="B18" s="14" t="s">
        <v>22</v>
      </c>
      <c r="C18" s="25">
        <f>C13*H42</f>
        <v>11.52</v>
      </c>
      <c r="D18" s="25">
        <f t="shared" si="1"/>
        <v>92.16</v>
      </c>
      <c r="E18" s="31"/>
      <c r="F18" s="30"/>
      <c r="G18" s="30"/>
    </row>
    <row r="19" spans="1:11" ht="15.75" customHeight="1" x14ac:dyDescent="0.25">
      <c r="A19" s="13" t="s">
        <v>23</v>
      </c>
      <c r="B19" s="14" t="s">
        <v>24</v>
      </c>
      <c r="C19" s="25">
        <f>C13*H43</f>
        <v>1.92</v>
      </c>
      <c r="D19" s="25">
        <f t="shared" si="1"/>
        <v>15.36</v>
      </c>
      <c r="E19" s="31"/>
      <c r="F19" s="30"/>
      <c r="G19" s="30"/>
    </row>
    <row r="20" spans="1:11" ht="15.75" customHeight="1" x14ac:dyDescent="0.25">
      <c r="A20" s="13" t="s">
        <v>25</v>
      </c>
      <c r="B20" s="12" t="s">
        <v>29</v>
      </c>
      <c r="C20" s="24">
        <f>C21+C22+C23</f>
        <v>180.2304</v>
      </c>
      <c r="D20" s="24">
        <f t="shared" ref="D20" si="2">D21+D22+D23</f>
        <v>1441.8432</v>
      </c>
      <c r="E20" s="30"/>
      <c r="F20" s="30"/>
      <c r="G20" s="30"/>
    </row>
    <row r="21" spans="1:11" ht="15.75" customHeight="1" x14ac:dyDescent="0.25">
      <c r="A21" s="13" t="s">
        <v>26</v>
      </c>
      <c r="B21" s="14" t="s">
        <v>27</v>
      </c>
      <c r="C21" s="25">
        <f>C13*H37</f>
        <v>9.6</v>
      </c>
      <c r="D21" s="25">
        <f>C21*8</f>
        <v>76.8</v>
      </c>
      <c r="E21" s="31"/>
      <c r="F21" s="30"/>
      <c r="G21" s="30"/>
    </row>
    <row r="22" spans="1:11" ht="15.75" customHeight="1" x14ac:dyDescent="0.25">
      <c r="A22" s="13" t="s">
        <v>28</v>
      </c>
      <c r="B22" s="15" t="s">
        <v>30</v>
      </c>
      <c r="C22" s="26">
        <f>C13*H38</f>
        <v>2.1120000000000001</v>
      </c>
      <c r="D22" s="25">
        <f>C22*8</f>
        <v>16.896000000000001</v>
      </c>
      <c r="E22" s="31"/>
      <c r="F22" s="30"/>
      <c r="G22" s="30"/>
    </row>
    <row r="23" spans="1:11" ht="15.75" customHeight="1" x14ac:dyDescent="0.25">
      <c r="A23" s="13" t="s">
        <v>31</v>
      </c>
      <c r="B23" s="14" t="s">
        <v>32</v>
      </c>
      <c r="C23" s="24">
        <f>C24+C26+C27+C25</f>
        <v>168.51840000000001</v>
      </c>
      <c r="D23" s="24">
        <f>D24+D26+D27+D25</f>
        <v>1348.1472000000001</v>
      </c>
      <c r="E23" s="30"/>
      <c r="F23" s="30"/>
      <c r="G23" s="30"/>
    </row>
    <row r="24" spans="1:11" ht="15.75" customHeight="1" x14ac:dyDescent="0.25">
      <c r="A24" s="13" t="s">
        <v>33</v>
      </c>
      <c r="B24" s="15" t="s">
        <v>34</v>
      </c>
      <c r="C24" s="26">
        <f>C15*H33</f>
        <v>115.2</v>
      </c>
      <c r="D24" s="25">
        <f t="shared" ref="D24:D28" si="3">C24*8</f>
        <v>921.6</v>
      </c>
      <c r="E24" s="31"/>
      <c r="F24" s="30"/>
      <c r="G24" s="30"/>
      <c r="I24" s="8"/>
    </row>
    <row r="25" spans="1:11" ht="15.75" customHeight="1" x14ac:dyDescent="0.25">
      <c r="A25" s="13" t="s">
        <v>35</v>
      </c>
      <c r="B25" s="15" t="s">
        <v>72</v>
      </c>
      <c r="C25" s="26">
        <f>C24*0.302</f>
        <v>34.790399999999998</v>
      </c>
      <c r="D25" s="25">
        <f t="shared" si="3"/>
        <v>278.32319999999999</v>
      </c>
      <c r="E25" s="31"/>
      <c r="F25" s="30"/>
      <c r="G25" s="30"/>
      <c r="I25" s="8"/>
    </row>
    <row r="26" spans="1:11" ht="15.75" customHeight="1" x14ac:dyDescent="0.25">
      <c r="A26" s="13" t="s">
        <v>35</v>
      </c>
      <c r="B26" s="4" t="s">
        <v>36</v>
      </c>
      <c r="C26" s="24">
        <f>C13*H36</f>
        <v>0.28799999999999998</v>
      </c>
      <c r="D26" s="25">
        <f t="shared" si="3"/>
        <v>2.3039999999999998</v>
      </c>
      <c r="E26" s="31"/>
      <c r="F26" s="30"/>
      <c r="G26" s="30"/>
    </row>
    <row r="27" spans="1:11" ht="15.75" customHeight="1" x14ac:dyDescent="0.25">
      <c r="A27" s="13" t="s">
        <v>37</v>
      </c>
      <c r="B27" s="4" t="s">
        <v>38</v>
      </c>
      <c r="C27" s="24">
        <f>C13*H39</f>
        <v>18.239999999999998</v>
      </c>
      <c r="D27" s="25">
        <f t="shared" si="3"/>
        <v>145.91999999999999</v>
      </c>
      <c r="E27" s="31"/>
      <c r="F27" s="30"/>
      <c r="G27" s="30"/>
    </row>
    <row r="28" spans="1:11" ht="15.75" customHeight="1" x14ac:dyDescent="0.25">
      <c r="A28" s="13" t="s">
        <v>39</v>
      </c>
      <c r="B28" s="4" t="s">
        <v>40</v>
      </c>
      <c r="C28" s="24">
        <v>4.24</v>
      </c>
      <c r="D28" s="25">
        <f t="shared" si="3"/>
        <v>33.92</v>
      </c>
      <c r="E28" s="30"/>
      <c r="F28" s="30"/>
      <c r="G28" s="30"/>
    </row>
    <row r="29" spans="1:11" ht="15.75" customHeight="1" x14ac:dyDescent="0.25">
      <c r="A29" s="13" t="s">
        <v>41</v>
      </c>
      <c r="B29" s="4" t="s">
        <v>42</v>
      </c>
      <c r="C29" s="24">
        <v>960</v>
      </c>
      <c r="D29" s="16">
        <f>D14+D20+D28</f>
        <v>7659.6992</v>
      </c>
      <c r="E29" s="30"/>
      <c r="F29" s="30"/>
      <c r="G29" s="30"/>
    </row>
    <row r="30" spans="1:11" ht="15.75" customHeight="1" x14ac:dyDescent="0.25">
      <c r="A30" s="13" t="s">
        <v>45</v>
      </c>
      <c r="B30" s="4" t="s">
        <v>46</v>
      </c>
      <c r="C30" s="24">
        <v>960</v>
      </c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ht="15.75" customHeight="1" x14ac:dyDescent="0.25">
      <c r="A31" s="13" t="s">
        <v>47</v>
      </c>
      <c r="B31" s="4" t="s">
        <v>49</v>
      </c>
      <c r="C31" s="24">
        <v>960</v>
      </c>
      <c r="D31" s="24"/>
      <c r="E31" s="30"/>
      <c r="F31" s="30"/>
      <c r="G31" s="30"/>
      <c r="H31" s="21">
        <v>0.6</v>
      </c>
      <c r="I31">
        <f>I30*0.6</f>
        <v>84</v>
      </c>
      <c r="J31" t="s">
        <v>57</v>
      </c>
    </row>
    <row r="32" spans="1:11" ht="15.75" customHeight="1" x14ac:dyDescent="0.25">
      <c r="A32" s="13" t="s">
        <v>48</v>
      </c>
      <c r="B32" s="4" t="s">
        <v>50</v>
      </c>
      <c r="C32" s="24">
        <v>120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ht="15.75" customHeight="1" x14ac:dyDescent="0.25">
      <c r="A33" s="7"/>
      <c r="E33" s="18"/>
      <c r="F33" s="18"/>
      <c r="G33" s="18"/>
      <c r="H33" s="21">
        <v>0.2</v>
      </c>
      <c r="I33" s="22">
        <f>I31*0.2</f>
        <v>16.8</v>
      </c>
      <c r="J33" t="s">
        <v>59</v>
      </c>
    </row>
    <row r="34" spans="1:10" ht="15.75" customHeight="1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ht="15.75" customHeight="1" x14ac:dyDescent="0.25">
      <c r="A35" s="7"/>
      <c r="I35" s="22">
        <f>SUM(I31:I34)</f>
        <v>131.24160000000001</v>
      </c>
      <c r="J35" t="s">
        <v>61</v>
      </c>
    </row>
    <row r="36" spans="1:10" ht="15.75" customHeight="1" x14ac:dyDescent="0.25">
      <c r="A36" s="7" t="s">
        <v>54</v>
      </c>
      <c r="C36" t="s">
        <v>53</v>
      </c>
      <c r="H36" s="23">
        <v>2.9999999999999997E-4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0.01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2.2000000000000001E-3</v>
      </c>
      <c r="I38" s="22">
        <f>I30*H38</f>
        <v>0.308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7.0000000000000001E-3</v>
      </c>
      <c r="I40">
        <f>I30*H40</f>
        <v>0.98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2E-3</v>
      </c>
      <c r="I43">
        <f>I30*H43</f>
        <v>0.28000000000000003</v>
      </c>
      <c r="J43" t="s">
        <v>71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99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13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92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720</v>
      </c>
      <c r="D13" s="10">
        <f>C13*8</f>
        <v>5760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431.928</v>
      </c>
      <c r="D14" s="24">
        <f t="shared" ref="D14" si="0">D15+D16+D17+D18+D19</f>
        <v>3455.424</v>
      </c>
      <c r="E14" s="30"/>
      <c r="F14" s="30">
        <f>C14+C20</f>
        <v>658.42200000000003</v>
      </c>
      <c r="G14" s="30"/>
    </row>
    <row r="15" spans="1:12" x14ac:dyDescent="0.25">
      <c r="A15" s="13" t="s">
        <v>16</v>
      </c>
      <c r="B15" s="14" t="s">
        <v>44</v>
      </c>
      <c r="C15" s="25">
        <f>C13*0.45</f>
        <v>324</v>
      </c>
      <c r="D15" s="25">
        <f t="shared" ref="D15:D19" si="1">C15*8</f>
        <v>2592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97.847999999999999</v>
      </c>
      <c r="D16" s="25">
        <f t="shared" si="1"/>
        <v>782.78399999999999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8.64</v>
      </c>
      <c r="D17" s="25">
        <f t="shared" si="1"/>
        <v>69.12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1.44</v>
      </c>
      <c r="D18" s="25">
        <f t="shared" si="1"/>
        <v>11.52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0</v>
      </c>
      <c r="D19" s="25">
        <f t="shared" si="1"/>
        <v>0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226.49400000000003</v>
      </c>
      <c r="D20" s="24">
        <f t="shared" ref="D20" si="2">D21+D22+D23</f>
        <v>1811.9520000000002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108</v>
      </c>
      <c r="D21" s="25">
        <f>C21*8</f>
        <v>864</v>
      </c>
      <c r="E21" s="31"/>
      <c r="F21" s="30"/>
      <c r="G21" s="30"/>
      <c r="I21">
        <f>K8*0.0243</f>
        <v>0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7.2</v>
      </c>
      <c r="D22" s="25">
        <f>C22*8</f>
        <v>57.6</v>
      </c>
      <c r="E22" s="31"/>
      <c r="F22" s="30"/>
      <c r="G22" s="30"/>
      <c r="J22" t="e">
        <f>G22/K8</f>
        <v>#DIV/0!</v>
      </c>
    </row>
    <row r="23" spans="1:11" x14ac:dyDescent="0.25">
      <c r="A23" s="13" t="s">
        <v>31</v>
      </c>
      <c r="B23" s="14" t="s">
        <v>32</v>
      </c>
      <c r="C23" s="24">
        <f>C24+C26+C27+C25</f>
        <v>111.29400000000001</v>
      </c>
      <c r="D23" s="24">
        <f>D24+D26+D27+D25</f>
        <v>890.35200000000009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81</v>
      </c>
      <c r="D24" s="25">
        <f t="shared" ref="D24:D28" si="3">C24*8</f>
        <v>648</v>
      </c>
      <c r="E24" s="31"/>
      <c r="F24" s="30"/>
      <c r="G24" s="30"/>
      <c r="I24" s="8" t="s">
        <v>43</v>
      </c>
      <c r="K24">
        <f>K8*0.127*1.302</f>
        <v>0</v>
      </c>
    </row>
    <row r="25" spans="1:11" x14ac:dyDescent="0.25">
      <c r="A25" s="13" t="s">
        <v>35</v>
      </c>
      <c r="B25" s="15" t="s">
        <v>72</v>
      </c>
      <c r="C25" s="26">
        <f>C24*0.302</f>
        <v>24.462</v>
      </c>
      <c r="D25" s="25">
        <f t="shared" si="3"/>
        <v>195.696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0.79200000000000004</v>
      </c>
      <c r="D26" s="25">
        <f t="shared" si="3"/>
        <v>6.3360000000000003</v>
      </c>
      <c r="E26" s="31"/>
      <c r="F26" s="30"/>
      <c r="G26" s="30"/>
      <c r="J26" t="e">
        <f>G26/K8</f>
        <v>#DIV/0!</v>
      </c>
    </row>
    <row r="27" spans="1:11" x14ac:dyDescent="0.25">
      <c r="A27" s="13" t="s">
        <v>37</v>
      </c>
      <c r="B27" s="4" t="s">
        <v>38</v>
      </c>
      <c r="C27" s="24">
        <f>C13*H39</f>
        <v>5.04</v>
      </c>
      <c r="D27" s="25">
        <f t="shared" si="3"/>
        <v>40.32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0</v>
      </c>
      <c r="D28" s="25">
        <f t="shared" si="3"/>
        <v>0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16">
        <f>C14+C20+C28</f>
        <v>658.42200000000003</v>
      </c>
      <c r="D29" s="16">
        <f>D14+D20+D28</f>
        <v>5267.3760000000002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>
        <f>C14+C20</f>
        <v>658.42200000000003</v>
      </c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720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24">
        <f>C31/4</f>
        <v>180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1.1000000000000001E-3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0.15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7.0000000000000001E-3</v>
      </c>
      <c r="I39">
        <f>I29*H39</f>
        <v>0</v>
      </c>
      <c r="J39" t="s">
        <v>66</v>
      </c>
    </row>
    <row r="40" spans="1:10" x14ac:dyDescent="0.25">
      <c r="A40" s="7"/>
      <c r="H40" s="8">
        <v>0.01</v>
      </c>
      <c r="I40">
        <f>I29*H40</f>
        <v>0</v>
      </c>
      <c r="J40" t="s">
        <v>67</v>
      </c>
    </row>
    <row r="41" spans="1:10" x14ac:dyDescent="0.25">
      <c r="H41" s="8">
        <v>1.2E-2</v>
      </c>
      <c r="I41">
        <f>I29*H41</f>
        <v>0</v>
      </c>
      <c r="J41" t="s">
        <v>68</v>
      </c>
    </row>
    <row r="42" spans="1:10" x14ac:dyDescent="0.25">
      <c r="H42" s="8">
        <v>2E-3</v>
      </c>
      <c r="I42">
        <f>I29*H42</f>
        <v>0</v>
      </c>
      <c r="J42" t="s">
        <v>71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9" zoomScaleNormal="100" workbookViewId="0">
      <selection activeCell="G9" sqref="G1:K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customWidth="1"/>
    <col min="7" max="7" width="9.5703125" hidden="1" customWidth="1"/>
    <col min="8" max="11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75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29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93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ht="15.75" customHeight="1" x14ac:dyDescent="0.25">
      <c r="C10" t="s">
        <v>73</v>
      </c>
      <c r="D10" t="s">
        <v>73</v>
      </c>
      <c r="E10" s="18"/>
      <c r="F10" s="32"/>
      <c r="G10" s="18"/>
    </row>
    <row r="11" spans="1:12" ht="15.75" customHeight="1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ht="15.75" customHeight="1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customHeight="1" x14ac:dyDescent="0.25">
      <c r="A13" s="9">
        <v>1</v>
      </c>
      <c r="B13" s="10" t="s">
        <v>9</v>
      </c>
      <c r="C13" s="10">
        <v>600</v>
      </c>
      <c r="D13" s="10">
        <f>C13*8</f>
        <v>4800</v>
      </c>
      <c r="E13" s="29"/>
      <c r="F13" s="18"/>
      <c r="G13" s="18"/>
    </row>
    <row r="14" spans="1:12" ht="15.75" customHeight="1" x14ac:dyDescent="0.25">
      <c r="A14" s="11">
        <v>2</v>
      </c>
      <c r="B14" s="12" t="s">
        <v>10</v>
      </c>
      <c r="C14" s="24">
        <f>C15+C16+C17+C18+C19</f>
        <v>483.12</v>
      </c>
      <c r="D14" s="24">
        <f t="shared" ref="D14" si="0">D15+D16+D17+D18+D19</f>
        <v>3864.96</v>
      </c>
      <c r="E14" s="30"/>
      <c r="F14" s="30"/>
      <c r="G14" s="30"/>
    </row>
    <row r="15" spans="1:12" ht="15.75" customHeight="1" x14ac:dyDescent="0.25">
      <c r="A15" s="13" t="s">
        <v>16</v>
      </c>
      <c r="B15" s="14" t="s">
        <v>44</v>
      </c>
      <c r="C15" s="25">
        <f>C13*0.6</f>
        <v>360</v>
      </c>
      <c r="D15" s="25">
        <f t="shared" ref="D15:D19" si="1">C15*8</f>
        <v>2880</v>
      </c>
      <c r="E15" s="31"/>
      <c r="F15" s="30"/>
      <c r="G15" s="30"/>
    </row>
    <row r="16" spans="1:12" ht="15.75" customHeight="1" x14ac:dyDescent="0.25">
      <c r="A16" s="13" t="s">
        <v>17</v>
      </c>
      <c r="B16" s="14" t="s">
        <v>18</v>
      </c>
      <c r="C16" s="25">
        <f>C15*H32</f>
        <v>108.72</v>
      </c>
      <c r="D16" s="25">
        <f t="shared" si="1"/>
        <v>869.76</v>
      </c>
      <c r="E16" s="31"/>
      <c r="F16" s="30"/>
      <c r="G16" s="30"/>
    </row>
    <row r="17" spans="1:11" ht="15.75" customHeight="1" x14ac:dyDescent="0.25">
      <c r="A17" s="13" t="s">
        <v>19</v>
      </c>
      <c r="B17" s="14" t="s">
        <v>20</v>
      </c>
      <c r="C17" s="25">
        <f>C13*H41</f>
        <v>6</v>
      </c>
      <c r="D17" s="25">
        <f t="shared" si="1"/>
        <v>48</v>
      </c>
      <c r="E17" s="31"/>
      <c r="F17" s="30"/>
      <c r="G17" s="30"/>
    </row>
    <row r="18" spans="1:11" ht="15.75" customHeight="1" x14ac:dyDescent="0.25">
      <c r="A18" s="13" t="s">
        <v>21</v>
      </c>
      <c r="B18" s="14" t="s">
        <v>22</v>
      </c>
      <c r="C18" s="25">
        <f>C13*H42</f>
        <v>7.2</v>
      </c>
      <c r="D18" s="25">
        <f t="shared" si="1"/>
        <v>57.6</v>
      </c>
      <c r="E18" s="31"/>
      <c r="F18" s="30"/>
      <c r="G18" s="30"/>
    </row>
    <row r="19" spans="1:11" ht="15.75" customHeight="1" x14ac:dyDescent="0.25">
      <c r="A19" s="13" t="s">
        <v>23</v>
      </c>
      <c r="B19" s="14" t="s">
        <v>24</v>
      </c>
      <c r="C19" s="25">
        <f>C13*H43</f>
        <v>1.2</v>
      </c>
      <c r="D19" s="25">
        <f t="shared" si="1"/>
        <v>9.6</v>
      </c>
      <c r="E19" s="31"/>
      <c r="F19" s="30"/>
      <c r="G19" s="30"/>
    </row>
    <row r="20" spans="1:11" ht="15.75" customHeight="1" x14ac:dyDescent="0.25">
      <c r="A20" s="13" t="s">
        <v>25</v>
      </c>
      <c r="B20" s="12" t="s">
        <v>29</v>
      </c>
      <c r="C20" s="24">
        <f>C21+C22+C23</f>
        <v>112.64400000000001</v>
      </c>
      <c r="D20" s="24">
        <f t="shared" ref="D20" si="2">D21+D22+D23</f>
        <v>901.15200000000004</v>
      </c>
      <c r="E20" s="30"/>
      <c r="F20" s="30"/>
      <c r="G20" s="30"/>
    </row>
    <row r="21" spans="1:11" ht="15.75" customHeight="1" x14ac:dyDescent="0.25">
      <c r="A21" s="13" t="s">
        <v>26</v>
      </c>
      <c r="B21" s="14" t="s">
        <v>27</v>
      </c>
      <c r="C21" s="25">
        <f>C13*H37</f>
        <v>6</v>
      </c>
      <c r="D21" s="25">
        <f>C21*8</f>
        <v>48</v>
      </c>
      <c r="E21" s="31"/>
      <c r="F21" s="30"/>
      <c r="G21" s="30"/>
    </row>
    <row r="22" spans="1:11" ht="15.75" customHeight="1" x14ac:dyDescent="0.25">
      <c r="A22" s="13" t="s">
        <v>28</v>
      </c>
      <c r="B22" s="15" t="s">
        <v>30</v>
      </c>
      <c r="C22" s="26">
        <f>C13*H38</f>
        <v>1.32</v>
      </c>
      <c r="D22" s="25">
        <f>C22*8</f>
        <v>10.56</v>
      </c>
      <c r="E22" s="31"/>
      <c r="F22" s="30"/>
      <c r="G22" s="30"/>
    </row>
    <row r="23" spans="1:11" ht="15.75" customHeight="1" x14ac:dyDescent="0.25">
      <c r="A23" s="13" t="s">
        <v>31</v>
      </c>
      <c r="B23" s="14" t="s">
        <v>32</v>
      </c>
      <c r="C23" s="24">
        <f>C24+C26+C27+C25</f>
        <v>105.32400000000001</v>
      </c>
      <c r="D23" s="24">
        <f>D24+D26+D27+D25</f>
        <v>842.5920000000001</v>
      </c>
      <c r="E23" s="30"/>
      <c r="F23" s="30"/>
      <c r="G23" s="30"/>
    </row>
    <row r="24" spans="1:11" ht="15.75" customHeight="1" x14ac:dyDescent="0.25">
      <c r="A24" s="13" t="s">
        <v>33</v>
      </c>
      <c r="B24" s="15" t="s">
        <v>34</v>
      </c>
      <c r="C24" s="26">
        <f>C15*H33</f>
        <v>72</v>
      </c>
      <c r="D24" s="25">
        <f t="shared" ref="D24:D28" si="3">C24*8</f>
        <v>576</v>
      </c>
      <c r="E24" s="31"/>
      <c r="F24" s="30"/>
      <c r="G24" s="30"/>
      <c r="I24" s="8"/>
    </row>
    <row r="25" spans="1:11" ht="15.75" customHeight="1" x14ac:dyDescent="0.25">
      <c r="A25" s="13" t="s">
        <v>35</v>
      </c>
      <c r="B25" s="15" t="s">
        <v>72</v>
      </c>
      <c r="C25" s="26">
        <f>C24*0.302</f>
        <v>21.744</v>
      </c>
      <c r="D25" s="25">
        <f t="shared" si="3"/>
        <v>173.952</v>
      </c>
      <c r="E25" s="31"/>
      <c r="F25" s="30"/>
      <c r="G25" s="30"/>
      <c r="I25" s="8"/>
    </row>
    <row r="26" spans="1:11" ht="15.75" customHeight="1" x14ac:dyDescent="0.25">
      <c r="A26" s="13" t="s">
        <v>35</v>
      </c>
      <c r="B26" s="4" t="s">
        <v>36</v>
      </c>
      <c r="C26" s="24">
        <f>C13*H36</f>
        <v>0.18</v>
      </c>
      <c r="D26" s="25">
        <f t="shared" si="3"/>
        <v>1.44</v>
      </c>
      <c r="E26" s="31"/>
      <c r="F26" s="30"/>
      <c r="G26" s="30"/>
    </row>
    <row r="27" spans="1:11" ht="15.75" customHeight="1" x14ac:dyDescent="0.25">
      <c r="A27" s="13" t="s">
        <v>37</v>
      </c>
      <c r="B27" s="4" t="s">
        <v>38</v>
      </c>
      <c r="C27" s="24">
        <f>C13*H39</f>
        <v>11.4</v>
      </c>
      <c r="D27" s="25">
        <f t="shared" si="3"/>
        <v>91.2</v>
      </c>
      <c r="E27" s="31"/>
      <c r="F27" s="30"/>
      <c r="G27" s="30"/>
    </row>
    <row r="28" spans="1:11" ht="15.75" customHeight="1" x14ac:dyDescent="0.25">
      <c r="A28" s="13" t="s">
        <v>39</v>
      </c>
      <c r="B28" s="4" t="s">
        <v>40</v>
      </c>
      <c r="C28" s="24">
        <v>4.24</v>
      </c>
      <c r="D28" s="25">
        <f t="shared" si="3"/>
        <v>33.92</v>
      </c>
      <c r="E28" s="30"/>
      <c r="F28" s="30"/>
      <c r="G28" s="30"/>
    </row>
    <row r="29" spans="1:11" ht="15.75" customHeight="1" x14ac:dyDescent="0.25">
      <c r="A29" s="13" t="s">
        <v>41</v>
      </c>
      <c r="B29" s="4" t="s">
        <v>42</v>
      </c>
      <c r="C29" s="24">
        <f>C14+C20+C28</f>
        <v>600.00400000000002</v>
      </c>
      <c r="D29" s="16">
        <f>D14+D20+D28</f>
        <v>4800.0320000000002</v>
      </c>
      <c r="E29" s="30"/>
      <c r="F29" s="30"/>
      <c r="G29" s="30"/>
    </row>
    <row r="30" spans="1:11" ht="15.75" customHeight="1" x14ac:dyDescent="0.25">
      <c r="A30" s="13" t="s">
        <v>45</v>
      </c>
      <c r="B30" s="4" t="s">
        <v>46</v>
      </c>
      <c r="C30" s="24">
        <v>600</v>
      </c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ht="15.75" customHeight="1" x14ac:dyDescent="0.25">
      <c r="A31" s="13" t="s">
        <v>47</v>
      </c>
      <c r="B31" s="4" t="s">
        <v>49</v>
      </c>
      <c r="C31" s="24">
        <v>600</v>
      </c>
      <c r="D31" s="24"/>
      <c r="E31" s="30"/>
      <c r="F31" s="30"/>
      <c r="G31" s="30"/>
      <c r="H31" s="21">
        <v>0.6</v>
      </c>
      <c r="I31">
        <f>I30*0.6</f>
        <v>84</v>
      </c>
      <c r="J31" t="s">
        <v>57</v>
      </c>
    </row>
    <row r="32" spans="1:11" ht="15.75" customHeight="1" x14ac:dyDescent="0.25">
      <c r="A32" s="13" t="s">
        <v>48</v>
      </c>
      <c r="B32" s="4" t="s">
        <v>50</v>
      </c>
      <c r="C32" s="24">
        <f>C31/4</f>
        <v>150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ht="15.75" customHeight="1" x14ac:dyDescent="0.25">
      <c r="A33" s="7"/>
      <c r="E33" s="18"/>
      <c r="F33" s="18"/>
      <c r="G33" s="18"/>
      <c r="H33" s="21">
        <v>0.2</v>
      </c>
      <c r="I33" s="22">
        <f>I31*0.2</f>
        <v>16.8</v>
      </c>
      <c r="J33" t="s">
        <v>59</v>
      </c>
    </row>
    <row r="34" spans="1:10" ht="15.75" customHeight="1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ht="15.75" customHeight="1" x14ac:dyDescent="0.25">
      <c r="A35" s="7"/>
      <c r="I35" s="22">
        <f>SUM(I31:I34)</f>
        <v>131.24160000000001</v>
      </c>
      <c r="J35" t="s">
        <v>61</v>
      </c>
    </row>
    <row r="36" spans="1:10" ht="15.75" customHeight="1" x14ac:dyDescent="0.25">
      <c r="A36" s="7" t="s">
        <v>54</v>
      </c>
      <c r="C36" t="s">
        <v>53</v>
      </c>
      <c r="H36" s="23">
        <v>2.9999999999999997E-4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0.01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2.2000000000000001E-3</v>
      </c>
      <c r="I38" s="22">
        <f>I30*H38</f>
        <v>0.308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7.0000000000000001E-3</v>
      </c>
      <c r="I40">
        <f>I30*H40</f>
        <v>0.98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2E-3</v>
      </c>
      <c r="I43">
        <f>I30*H43</f>
        <v>0.28000000000000003</v>
      </c>
      <c r="J43" t="s">
        <v>71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0" zoomScaleNormal="100" workbookViewId="0">
      <selection activeCell="G10" sqref="G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100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23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76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920</v>
      </c>
      <c r="D13" s="10">
        <f>C13*8</f>
        <v>7360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633.78800000000001</v>
      </c>
      <c r="D14" s="24">
        <f t="shared" ref="D14" si="0">D15+D16+D17+D18+D19</f>
        <v>5070.3040000000001</v>
      </c>
      <c r="E14" s="30"/>
      <c r="F14" s="30"/>
      <c r="G14" s="30"/>
    </row>
    <row r="15" spans="1:12" x14ac:dyDescent="0.25">
      <c r="A15" s="13" t="s">
        <v>16</v>
      </c>
      <c r="B15" s="14" t="s">
        <v>44</v>
      </c>
      <c r="C15" s="25">
        <f>C13*0.45</f>
        <v>414</v>
      </c>
      <c r="D15" s="25">
        <f t="shared" ref="D15:D19" si="1">C15*8</f>
        <v>3312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125.02799999999999</v>
      </c>
      <c r="D16" s="25">
        <f t="shared" si="1"/>
        <v>1000.2239999999999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92</v>
      </c>
      <c r="D17" s="25">
        <f t="shared" si="1"/>
        <v>736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1.84</v>
      </c>
      <c r="D18" s="25">
        <f t="shared" si="1"/>
        <v>14.72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0.92</v>
      </c>
      <c r="D19" s="25">
        <f t="shared" si="1"/>
        <v>7.36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280.39300000000003</v>
      </c>
      <c r="D20" s="24">
        <f t="shared" ref="D20" si="2">D21+D22+D23</f>
        <v>2243.1440000000002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126.96000000000001</v>
      </c>
      <c r="D21" s="25">
        <f>C21*8</f>
        <v>1015.6800000000001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9.2000000000000011</v>
      </c>
      <c r="D22" s="25">
        <f>C22*8</f>
        <v>73.600000000000009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144.233</v>
      </c>
      <c r="D23" s="24">
        <f>D24+D26+D27+D25</f>
        <v>1153.864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103.5</v>
      </c>
      <c r="D24" s="25">
        <f t="shared" ref="D24:D28" si="3">C24*8</f>
        <v>828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31.256999999999998</v>
      </c>
      <c r="D25" s="25">
        <f t="shared" si="3"/>
        <v>250.05599999999998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0.27599999999999997</v>
      </c>
      <c r="D26" s="25">
        <f t="shared" si="3"/>
        <v>2.2079999999999997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9.2000000000000011</v>
      </c>
      <c r="D27" s="25">
        <f t="shared" si="3"/>
        <v>73.600000000000009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v>5.08</v>
      </c>
      <c r="D28" s="25">
        <f t="shared" si="3"/>
        <v>40.64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24">
        <f>C14+C20+C28</f>
        <v>919.26100000000008</v>
      </c>
      <c r="D29" s="16">
        <f>D14+D20+D28</f>
        <v>7354.0880000000006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920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16">
        <f>C31/4</f>
        <v>230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2.9999999999999997E-4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0.13800000000000001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0.01</v>
      </c>
      <c r="I39">
        <f>I30*H39</f>
        <v>1.4000000000000001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0.1</v>
      </c>
      <c r="I41">
        <f>I30*H41</f>
        <v>14</v>
      </c>
      <c r="J41" t="s">
        <v>67</v>
      </c>
    </row>
    <row r="42" spans="1:10" x14ac:dyDescent="0.25">
      <c r="H42" s="8">
        <v>2E-3</v>
      </c>
      <c r="I42">
        <f>I30*H42</f>
        <v>0.28000000000000003</v>
      </c>
      <c r="J42" t="s">
        <v>68</v>
      </c>
    </row>
    <row r="43" spans="1:10" x14ac:dyDescent="0.25">
      <c r="H43" s="8">
        <v>1E-3</v>
      </c>
      <c r="I43">
        <f>I30*H43</f>
        <v>0.14000000000000001</v>
      </c>
      <c r="J43" t="s">
        <v>71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H1" sqref="H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customWidth="1"/>
    <col min="7" max="7" width="9.5703125" bestFit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77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95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4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78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1200</v>
      </c>
      <c r="D13" s="10">
        <f>C13*8</f>
        <v>9600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821.87999999999988</v>
      </c>
      <c r="D14" s="24">
        <f t="shared" ref="D14" si="0">D15+D16+D17+D18+D19</f>
        <v>6575.0399999999991</v>
      </c>
      <c r="E14" s="30"/>
      <c r="F14" s="30"/>
      <c r="G14" s="30"/>
    </row>
    <row r="15" spans="1:12" x14ac:dyDescent="0.25">
      <c r="A15" s="13" t="s">
        <v>16</v>
      </c>
      <c r="B15" s="14" t="s">
        <v>44</v>
      </c>
      <c r="C15" s="25">
        <f>C13*0.45</f>
        <v>540</v>
      </c>
      <c r="D15" s="25">
        <f t="shared" ref="D15:D19" si="1">C15*8</f>
        <v>4320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163.07999999999998</v>
      </c>
      <c r="D16" s="25">
        <f t="shared" si="1"/>
        <v>1304.6399999999999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102.00000000000001</v>
      </c>
      <c r="D17" s="25">
        <f t="shared" si="1"/>
        <v>816.00000000000011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14.4</v>
      </c>
      <c r="D18" s="25">
        <f t="shared" si="1"/>
        <v>115.2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2.4</v>
      </c>
      <c r="D19" s="25">
        <f t="shared" si="1"/>
        <v>19.2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331.77</v>
      </c>
      <c r="D20" s="24">
        <f t="shared" ref="D20" si="2">D21+D22+D23</f>
        <v>2654.16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96</v>
      </c>
      <c r="D21" s="25">
        <f>C21*8</f>
        <v>768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12</v>
      </c>
      <c r="D22" s="25">
        <f>C22*8</f>
        <v>96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223.76999999999998</v>
      </c>
      <c r="D23" s="24">
        <f>D24+D26+D27+D25</f>
        <v>1790.1599999999999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135</v>
      </c>
      <c r="D24" s="25">
        <f t="shared" ref="D24:D28" si="3">C24*8</f>
        <v>1080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40.769999999999996</v>
      </c>
      <c r="D25" s="25">
        <f t="shared" si="3"/>
        <v>326.15999999999997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12</v>
      </c>
      <c r="D26" s="25">
        <f t="shared" si="3"/>
        <v>96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36</v>
      </c>
      <c r="D27" s="25">
        <f t="shared" si="3"/>
        <v>288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48</v>
      </c>
      <c r="D28" s="25">
        <f t="shared" si="3"/>
        <v>384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24">
        <f>C14+C20+C28</f>
        <v>1201.6499999999999</v>
      </c>
      <c r="D29" s="16">
        <f>D14+D20+D28</f>
        <v>9613.1999999999989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f>C29</f>
        <v>1201.6499999999999</v>
      </c>
      <c r="D31" s="24"/>
      <c r="E31" s="30"/>
      <c r="F31" s="30"/>
      <c r="G31" s="30"/>
      <c r="H31" s="21">
        <v>0.6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16">
        <f>C31/4</f>
        <v>300.41249999999997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0.01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0.08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0.03</v>
      </c>
      <c r="I39">
        <f>I30*H39</f>
        <v>4.2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8.5000000000000006E-2</v>
      </c>
      <c r="I41">
        <f>I30*H41</f>
        <v>11.9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2E-3</v>
      </c>
      <c r="I43">
        <f>I30*H43</f>
        <v>0.28000000000000003</v>
      </c>
      <c r="J43" t="s">
        <v>71</v>
      </c>
    </row>
    <row r="44" spans="1:10" x14ac:dyDescent="0.25">
      <c r="H44" s="21">
        <v>0.04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7" zoomScaleNormal="100" workbookViewId="0">
      <selection activeCell="G7" sqref="G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102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95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23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101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800</v>
      </c>
      <c r="D13" s="10">
        <f>C13*8</f>
        <v>6400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551.12</v>
      </c>
      <c r="D14" s="24">
        <f t="shared" ref="D14" si="0">D15+D16+D17+D18+D19</f>
        <v>4408.96</v>
      </c>
      <c r="E14" s="30"/>
      <c r="F14" s="30"/>
      <c r="G14" s="30"/>
    </row>
    <row r="15" spans="1:12" x14ac:dyDescent="0.25">
      <c r="A15" s="13" t="s">
        <v>16</v>
      </c>
      <c r="B15" s="14" t="s">
        <v>44</v>
      </c>
      <c r="C15" s="25">
        <f>C13*0.45</f>
        <v>360</v>
      </c>
      <c r="D15" s="25">
        <f t="shared" ref="D15:D19" si="1">C15*8</f>
        <v>2880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108.72</v>
      </c>
      <c r="D16" s="25">
        <f t="shared" si="1"/>
        <v>869.76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80</v>
      </c>
      <c r="D17" s="25">
        <f t="shared" si="1"/>
        <v>640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1.6</v>
      </c>
      <c r="D18" s="25">
        <f t="shared" si="1"/>
        <v>12.8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0.8</v>
      </c>
      <c r="D19" s="25">
        <f t="shared" si="1"/>
        <v>6.4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243.82</v>
      </c>
      <c r="D20" s="24">
        <f t="shared" ref="D20" si="2">D21+D22+D23</f>
        <v>1950.56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110.4</v>
      </c>
      <c r="D21" s="25">
        <f>C21*8</f>
        <v>883.2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8</v>
      </c>
      <c r="D22" s="25">
        <f>C22*8</f>
        <v>64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125.41999999999999</v>
      </c>
      <c r="D23" s="24">
        <f>D24+D26+D27+D25</f>
        <v>1003.3599999999999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90</v>
      </c>
      <c r="D24" s="25">
        <f t="shared" ref="D24:D28" si="3">C24*8</f>
        <v>720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27.18</v>
      </c>
      <c r="D25" s="25">
        <f t="shared" si="3"/>
        <v>217.44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0.24</v>
      </c>
      <c r="D26" s="25">
        <f t="shared" si="3"/>
        <v>1.92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8</v>
      </c>
      <c r="D27" s="25">
        <f t="shared" si="3"/>
        <v>64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v>5.08</v>
      </c>
      <c r="D28" s="25">
        <f t="shared" si="3"/>
        <v>40.64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24">
        <f>C14+C20+C28</f>
        <v>800.0200000000001</v>
      </c>
      <c r="D29" s="16">
        <f>D14+D20+D28</f>
        <v>6400.1600000000008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800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16">
        <f>C31/4</f>
        <v>200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2.9999999999999997E-4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0.13800000000000001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0.01</v>
      </c>
      <c r="I39">
        <f>I30*H39</f>
        <v>1.4000000000000001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0.1</v>
      </c>
      <c r="I41">
        <f>I30*H41</f>
        <v>14</v>
      </c>
      <c r="J41" t="s">
        <v>67</v>
      </c>
    </row>
    <row r="42" spans="1:10" x14ac:dyDescent="0.25">
      <c r="H42" s="8">
        <v>2E-3</v>
      </c>
      <c r="I42">
        <f>I30*H42</f>
        <v>0.28000000000000003</v>
      </c>
      <c r="J42" t="s">
        <v>68</v>
      </c>
    </row>
    <row r="43" spans="1:10" x14ac:dyDescent="0.25">
      <c r="H43" s="8">
        <v>1E-3</v>
      </c>
      <c r="I43">
        <f>I30*H43</f>
        <v>0.14000000000000001</v>
      </c>
      <c r="J43" t="s">
        <v>71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G1" sqref="G1:M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customWidth="1"/>
    <col min="7" max="7" width="9.5703125" hidden="1" customWidth="1"/>
    <col min="8" max="13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103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95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31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94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ht="15.75" customHeight="1" x14ac:dyDescent="0.25">
      <c r="C10" t="s">
        <v>73</v>
      </c>
      <c r="D10" t="s">
        <v>73</v>
      </c>
      <c r="E10" s="18"/>
      <c r="F10" s="32"/>
      <c r="G10" s="18"/>
    </row>
    <row r="11" spans="1:12" ht="15.75" customHeight="1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ht="15.75" customHeight="1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customHeight="1" x14ac:dyDescent="0.25">
      <c r="A13" s="9">
        <v>1</v>
      </c>
      <c r="B13" s="10" t="s">
        <v>9</v>
      </c>
      <c r="C13" s="10">
        <v>600</v>
      </c>
      <c r="D13" s="10">
        <f>C13*8</f>
        <v>4800</v>
      </c>
      <c r="E13" s="29"/>
      <c r="F13" s="18"/>
      <c r="G13" s="18"/>
    </row>
    <row r="14" spans="1:12" ht="15.75" customHeight="1" x14ac:dyDescent="0.25">
      <c r="A14" s="11">
        <v>2</v>
      </c>
      <c r="B14" s="12" t="s">
        <v>10</v>
      </c>
      <c r="C14" s="24">
        <f>C15+C16+C17+C18+C19</f>
        <v>483.12</v>
      </c>
      <c r="D14" s="24">
        <f t="shared" ref="D14" si="0">D15+D16+D17+D18+D19</f>
        <v>3864.96</v>
      </c>
      <c r="E14" s="30"/>
      <c r="F14" s="30"/>
      <c r="G14" s="30"/>
    </row>
    <row r="15" spans="1:12" ht="15.75" customHeight="1" x14ac:dyDescent="0.25">
      <c r="A15" s="13" t="s">
        <v>16</v>
      </c>
      <c r="B15" s="14" t="s">
        <v>44</v>
      </c>
      <c r="C15" s="25">
        <f>C13*0.6</f>
        <v>360</v>
      </c>
      <c r="D15" s="25">
        <f t="shared" ref="D15:D19" si="1">C15*8</f>
        <v>2880</v>
      </c>
      <c r="E15" s="31"/>
      <c r="F15" s="30"/>
      <c r="G15" s="30"/>
    </row>
    <row r="16" spans="1:12" ht="15.75" customHeight="1" x14ac:dyDescent="0.25">
      <c r="A16" s="13" t="s">
        <v>17</v>
      </c>
      <c r="B16" s="14" t="s">
        <v>18</v>
      </c>
      <c r="C16" s="25">
        <f>C15*H32</f>
        <v>108.72</v>
      </c>
      <c r="D16" s="25">
        <f t="shared" si="1"/>
        <v>869.76</v>
      </c>
      <c r="E16" s="31"/>
      <c r="F16" s="30"/>
      <c r="G16" s="30"/>
    </row>
    <row r="17" spans="1:11" ht="15.75" customHeight="1" x14ac:dyDescent="0.25">
      <c r="A17" s="13" t="s">
        <v>19</v>
      </c>
      <c r="B17" s="14" t="s">
        <v>20</v>
      </c>
      <c r="C17" s="25">
        <f>C13*H41</f>
        <v>6</v>
      </c>
      <c r="D17" s="25">
        <f t="shared" si="1"/>
        <v>48</v>
      </c>
      <c r="E17" s="31"/>
      <c r="F17" s="30"/>
      <c r="G17" s="30"/>
    </row>
    <row r="18" spans="1:11" ht="15.75" customHeight="1" x14ac:dyDescent="0.25">
      <c r="A18" s="13" t="s">
        <v>21</v>
      </c>
      <c r="B18" s="14" t="s">
        <v>22</v>
      </c>
      <c r="C18" s="25">
        <f>C13*H42</f>
        <v>7.2</v>
      </c>
      <c r="D18" s="25">
        <f t="shared" si="1"/>
        <v>57.6</v>
      </c>
      <c r="E18" s="31"/>
      <c r="F18" s="30"/>
      <c r="G18" s="30"/>
    </row>
    <row r="19" spans="1:11" ht="15.75" customHeight="1" x14ac:dyDescent="0.25">
      <c r="A19" s="13" t="s">
        <v>23</v>
      </c>
      <c r="B19" s="14" t="s">
        <v>24</v>
      </c>
      <c r="C19" s="25">
        <f>C13*H43</f>
        <v>1.2</v>
      </c>
      <c r="D19" s="25">
        <f t="shared" si="1"/>
        <v>9.6</v>
      </c>
      <c r="E19" s="31"/>
      <c r="F19" s="30"/>
      <c r="G19" s="30"/>
    </row>
    <row r="20" spans="1:11" ht="15.75" customHeight="1" x14ac:dyDescent="0.25">
      <c r="A20" s="13" t="s">
        <v>25</v>
      </c>
      <c r="B20" s="12" t="s">
        <v>29</v>
      </c>
      <c r="C20" s="24">
        <f>C21+C22+C23</f>
        <v>112.64400000000001</v>
      </c>
      <c r="D20" s="24">
        <f t="shared" ref="D20" si="2">D21+D22+D23</f>
        <v>901.15200000000004</v>
      </c>
      <c r="E20" s="30"/>
      <c r="F20" s="30"/>
      <c r="G20" s="30"/>
    </row>
    <row r="21" spans="1:11" ht="15.75" customHeight="1" x14ac:dyDescent="0.25">
      <c r="A21" s="13" t="s">
        <v>26</v>
      </c>
      <c r="B21" s="14" t="s">
        <v>27</v>
      </c>
      <c r="C21" s="25">
        <f>C13*H37</f>
        <v>6</v>
      </c>
      <c r="D21" s="25">
        <f>C21*8</f>
        <v>48</v>
      </c>
      <c r="E21" s="31"/>
      <c r="F21" s="30"/>
      <c r="G21" s="30"/>
    </row>
    <row r="22" spans="1:11" ht="15.75" customHeight="1" x14ac:dyDescent="0.25">
      <c r="A22" s="13" t="s">
        <v>28</v>
      </c>
      <c r="B22" s="15" t="s">
        <v>30</v>
      </c>
      <c r="C22" s="26">
        <f>C13*H38</f>
        <v>1.32</v>
      </c>
      <c r="D22" s="25">
        <f>C22*8</f>
        <v>10.56</v>
      </c>
      <c r="E22" s="31"/>
      <c r="F22" s="30"/>
      <c r="G22" s="30"/>
    </row>
    <row r="23" spans="1:11" ht="15.75" customHeight="1" x14ac:dyDescent="0.25">
      <c r="A23" s="13" t="s">
        <v>31</v>
      </c>
      <c r="B23" s="14" t="s">
        <v>32</v>
      </c>
      <c r="C23" s="24">
        <f>C24+C26+C27+C25</f>
        <v>105.32400000000001</v>
      </c>
      <c r="D23" s="24">
        <f>D24+D26+D27+D25</f>
        <v>842.5920000000001</v>
      </c>
      <c r="E23" s="30"/>
      <c r="F23" s="30"/>
      <c r="G23" s="30"/>
    </row>
    <row r="24" spans="1:11" ht="15.75" customHeight="1" x14ac:dyDescent="0.25">
      <c r="A24" s="13" t="s">
        <v>33</v>
      </c>
      <c r="B24" s="15" t="s">
        <v>34</v>
      </c>
      <c r="C24" s="26">
        <f>C15*H33</f>
        <v>72</v>
      </c>
      <c r="D24" s="25">
        <f t="shared" ref="D24:D28" si="3">C24*8</f>
        <v>576</v>
      </c>
      <c r="E24" s="31"/>
      <c r="F24" s="30"/>
      <c r="G24" s="30"/>
      <c r="I24" s="8"/>
    </row>
    <row r="25" spans="1:11" ht="15.75" customHeight="1" x14ac:dyDescent="0.25">
      <c r="A25" s="13" t="s">
        <v>35</v>
      </c>
      <c r="B25" s="15" t="s">
        <v>72</v>
      </c>
      <c r="C25" s="26">
        <f>C24*0.302</f>
        <v>21.744</v>
      </c>
      <c r="D25" s="25">
        <f t="shared" si="3"/>
        <v>173.952</v>
      </c>
      <c r="E25" s="31"/>
      <c r="F25" s="30"/>
      <c r="G25" s="30"/>
      <c r="I25" s="8"/>
    </row>
    <row r="26" spans="1:11" ht="15.75" customHeight="1" x14ac:dyDescent="0.25">
      <c r="A26" s="13" t="s">
        <v>35</v>
      </c>
      <c r="B26" s="4" t="s">
        <v>36</v>
      </c>
      <c r="C26" s="24">
        <f>C13*H36</f>
        <v>0.18</v>
      </c>
      <c r="D26" s="25">
        <f t="shared" si="3"/>
        <v>1.44</v>
      </c>
      <c r="E26" s="31"/>
      <c r="F26" s="30"/>
      <c r="G26" s="30"/>
    </row>
    <row r="27" spans="1:11" ht="15.75" customHeight="1" x14ac:dyDescent="0.25">
      <c r="A27" s="13" t="s">
        <v>37</v>
      </c>
      <c r="B27" s="4" t="s">
        <v>38</v>
      </c>
      <c r="C27" s="24">
        <f>C13*H39</f>
        <v>11.4</v>
      </c>
      <c r="D27" s="25">
        <f t="shared" si="3"/>
        <v>91.2</v>
      </c>
      <c r="E27" s="31"/>
      <c r="F27" s="30"/>
      <c r="G27" s="30"/>
    </row>
    <row r="28" spans="1:11" ht="15.75" customHeight="1" x14ac:dyDescent="0.25">
      <c r="A28" s="13" t="s">
        <v>39</v>
      </c>
      <c r="B28" s="4" t="s">
        <v>40</v>
      </c>
      <c r="C28" s="24">
        <v>4.24</v>
      </c>
      <c r="D28" s="25">
        <f t="shared" si="3"/>
        <v>33.92</v>
      </c>
      <c r="E28" s="30"/>
      <c r="F28" s="30"/>
      <c r="G28" s="30"/>
    </row>
    <row r="29" spans="1:11" ht="15.75" customHeight="1" x14ac:dyDescent="0.25">
      <c r="A29" s="13" t="s">
        <v>41</v>
      </c>
      <c r="B29" s="4" t="s">
        <v>42</v>
      </c>
      <c r="C29" s="24">
        <f>C14+C20+C28</f>
        <v>600.00400000000002</v>
      </c>
      <c r="D29" s="16">
        <f>D14+D20+D28</f>
        <v>4800.0320000000002</v>
      </c>
      <c r="E29" s="30"/>
      <c r="F29" s="30"/>
      <c r="G29" s="30"/>
    </row>
    <row r="30" spans="1:11" ht="15.75" customHeight="1" x14ac:dyDescent="0.25">
      <c r="A30" s="13" t="s">
        <v>45</v>
      </c>
      <c r="B30" s="4" t="s">
        <v>46</v>
      </c>
      <c r="C30" s="24">
        <v>600</v>
      </c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ht="15.75" customHeight="1" x14ac:dyDescent="0.25">
      <c r="A31" s="13" t="s">
        <v>47</v>
      </c>
      <c r="B31" s="4" t="s">
        <v>49</v>
      </c>
      <c r="C31" s="24">
        <v>600</v>
      </c>
      <c r="D31" s="24"/>
      <c r="E31" s="30"/>
      <c r="F31" s="30"/>
      <c r="G31" s="30"/>
      <c r="H31" s="21">
        <v>0.6</v>
      </c>
      <c r="I31">
        <f>I30*0.6</f>
        <v>84</v>
      </c>
      <c r="J31" t="s">
        <v>57</v>
      </c>
    </row>
    <row r="32" spans="1:11" ht="15.75" customHeight="1" x14ac:dyDescent="0.25">
      <c r="A32" s="13" t="s">
        <v>48</v>
      </c>
      <c r="B32" s="4" t="s">
        <v>50</v>
      </c>
      <c r="C32" s="24">
        <f>C31/4</f>
        <v>150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ht="15.75" customHeight="1" x14ac:dyDescent="0.25">
      <c r="A33" s="7"/>
      <c r="E33" s="18"/>
      <c r="F33" s="18"/>
      <c r="G33" s="18"/>
      <c r="H33" s="21">
        <v>0.2</v>
      </c>
      <c r="I33" s="22">
        <f>I31*0.2</f>
        <v>16.8</v>
      </c>
      <c r="J33" t="s">
        <v>59</v>
      </c>
    </row>
    <row r="34" spans="1:10" ht="15.75" customHeight="1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ht="15.75" customHeight="1" x14ac:dyDescent="0.25">
      <c r="A35" s="7"/>
      <c r="I35" s="22">
        <f>SUM(I31:I34)</f>
        <v>131.24160000000001</v>
      </c>
      <c r="J35" t="s">
        <v>61</v>
      </c>
    </row>
    <row r="36" spans="1:10" ht="15.75" customHeight="1" x14ac:dyDescent="0.25">
      <c r="A36" s="7" t="s">
        <v>54</v>
      </c>
      <c r="C36" t="s">
        <v>53</v>
      </c>
      <c r="H36" s="23">
        <v>2.9999999999999997E-4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0.01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2.2000000000000001E-3</v>
      </c>
      <c r="I38" s="22">
        <f>I30*H38</f>
        <v>0.308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7.0000000000000001E-3</v>
      </c>
      <c r="I40">
        <f>I30*H40</f>
        <v>0.98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2E-3</v>
      </c>
      <c r="I43">
        <f>I30*H43</f>
        <v>0.28000000000000003</v>
      </c>
      <c r="J43" t="s">
        <v>71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F7" sqref="F1:M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3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128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34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129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600</v>
      </c>
      <c r="D13" s="10">
        <f>C13*8</f>
        <v>4800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368.93999999999994</v>
      </c>
      <c r="D14" s="24">
        <f t="shared" ref="D14" si="0">D15+D16+D17+D18+D19</f>
        <v>2951.5199999999995</v>
      </c>
      <c r="E14" s="30"/>
      <c r="F14" s="30">
        <f>C14+C20</f>
        <v>594.88499999999999</v>
      </c>
      <c r="G14" s="30"/>
    </row>
    <row r="15" spans="1:12" x14ac:dyDescent="0.25">
      <c r="A15" s="13" t="s">
        <v>16</v>
      </c>
      <c r="B15" s="14" t="s">
        <v>44</v>
      </c>
      <c r="C15" s="25">
        <f>C13*0.45</f>
        <v>270</v>
      </c>
      <c r="D15" s="25">
        <f t="shared" ref="D15:D19" si="1">C15*8</f>
        <v>2160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81.539999999999992</v>
      </c>
      <c r="D16" s="25">
        <f t="shared" si="1"/>
        <v>652.31999999999994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6</v>
      </c>
      <c r="D17" s="25">
        <f t="shared" si="1"/>
        <v>48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7.2</v>
      </c>
      <c r="D18" s="25">
        <f t="shared" si="1"/>
        <v>57.6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4.2</v>
      </c>
      <c r="D19" s="25">
        <f t="shared" si="1"/>
        <v>33.6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225.94499999999999</v>
      </c>
      <c r="D20" s="24">
        <f t="shared" ref="D20" si="2">D21+D22+D23</f>
        <v>1807.56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120</v>
      </c>
      <c r="D21" s="25">
        <f>C21*8</f>
        <v>960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6</v>
      </c>
      <c r="D22" s="25">
        <f>C22*8</f>
        <v>48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99.944999999999993</v>
      </c>
      <c r="D23" s="24">
        <f>D24+D26+D27+D25</f>
        <v>799.56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67.5</v>
      </c>
      <c r="D24" s="25">
        <f t="shared" ref="D24:D28" si="3">C24*8</f>
        <v>540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20.384999999999998</v>
      </c>
      <c r="D25" s="25">
        <f t="shared" si="3"/>
        <v>163.07999999999998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0.66</v>
      </c>
      <c r="D26" s="25">
        <f t="shared" si="3"/>
        <v>5.28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11.4</v>
      </c>
      <c r="D27" s="25">
        <f t="shared" si="3"/>
        <v>91.2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48</v>
      </c>
      <c r="D28" s="25">
        <f t="shared" si="3"/>
        <v>384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16">
        <f>C14+C20+C28</f>
        <v>642.88499999999999</v>
      </c>
      <c r="D29" s="16">
        <f>D14+D20+D28</f>
        <v>5143.08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600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24">
        <f>C31/4</f>
        <v>150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1.1000000000000001E-3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0.2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7.0000000000000001E-3</v>
      </c>
      <c r="I43">
        <f>I30*H43</f>
        <v>0.98</v>
      </c>
      <c r="J43" t="s">
        <v>71</v>
      </c>
    </row>
    <row r="44" spans="1:10" x14ac:dyDescent="0.25">
      <c r="H44" s="21">
        <v>0.08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G1" sqref="G1:L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10.28515625" customWidth="1"/>
    <col min="5" max="5" width="10.7109375" customWidth="1"/>
    <col min="7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105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7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104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600</v>
      </c>
      <c r="D15" s="10">
        <f>C15*8</f>
        <v>4800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483.12</v>
      </c>
      <c r="D16" s="24">
        <f t="shared" ref="D16" si="0">D17+D18+D19+D20+D21</f>
        <v>3864.96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360</v>
      </c>
      <c r="D17" s="25">
        <f t="shared" ref="D17:D21" si="1">C17*8</f>
        <v>2880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108.72</v>
      </c>
      <c r="D18" s="25">
        <f t="shared" si="1"/>
        <v>869.76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6</v>
      </c>
      <c r="D19" s="25">
        <f t="shared" si="1"/>
        <v>48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7.2</v>
      </c>
      <c r="D20" s="25">
        <f t="shared" si="1"/>
        <v>57.6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1.2</v>
      </c>
      <c r="D21" s="25">
        <f t="shared" si="1"/>
        <v>9.6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112.64400000000001</v>
      </c>
      <c r="D22" s="24">
        <f t="shared" ref="D22" si="2">D23+D24+D25</f>
        <v>901.15200000000004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6</v>
      </c>
      <c r="D23" s="25">
        <f>C23*8</f>
        <v>48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1.32</v>
      </c>
      <c r="D24" s="25">
        <f>C24*8</f>
        <v>10.56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105.32400000000001</v>
      </c>
      <c r="D25" s="24">
        <f>D26+D28+D29+D27</f>
        <v>842.5920000000001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72</v>
      </c>
      <c r="D26" s="25">
        <f t="shared" ref="D26:D30" si="3">C26*8</f>
        <v>576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21.744</v>
      </c>
      <c r="D27" s="25">
        <f t="shared" si="3"/>
        <v>173.952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0.18</v>
      </c>
      <c r="D28" s="25">
        <f t="shared" si="3"/>
        <v>1.44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11.4</v>
      </c>
      <c r="D29" s="25">
        <f t="shared" si="3"/>
        <v>91.2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v>4.24</v>
      </c>
      <c r="D30" s="25">
        <f t="shared" si="3"/>
        <v>33.92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600.00400000000002</v>
      </c>
      <c r="D31" s="16">
        <f>D16+D22+D30</f>
        <v>4800.0320000000002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600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600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f>C33/4</f>
        <v>150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G1" sqref="G1:L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10.28515625" customWidth="1"/>
    <col min="5" max="5" width="10.7109375" customWidth="1"/>
    <col min="7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123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7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104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600</v>
      </c>
      <c r="D15" s="10">
        <f>C15*8</f>
        <v>4800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483.12</v>
      </c>
      <c r="D16" s="24">
        <f t="shared" ref="D16" si="0">D17+D18+D19+D20+D21</f>
        <v>3864.96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360</v>
      </c>
      <c r="D17" s="25">
        <f t="shared" ref="D17:D21" si="1">C17*8</f>
        <v>2880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108.72</v>
      </c>
      <c r="D18" s="25">
        <f t="shared" si="1"/>
        <v>869.76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6</v>
      </c>
      <c r="D19" s="25">
        <f t="shared" si="1"/>
        <v>48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7.2</v>
      </c>
      <c r="D20" s="25">
        <f t="shared" si="1"/>
        <v>57.6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1.2</v>
      </c>
      <c r="D21" s="25">
        <f t="shared" si="1"/>
        <v>9.6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112.64400000000001</v>
      </c>
      <c r="D22" s="24">
        <f t="shared" ref="D22" si="2">D23+D24+D25</f>
        <v>901.15200000000004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6</v>
      </c>
      <c r="D23" s="25">
        <f>C23*8</f>
        <v>48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1.32</v>
      </c>
      <c r="D24" s="25">
        <f>C24*8</f>
        <v>10.56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105.32400000000001</v>
      </c>
      <c r="D25" s="24">
        <f>D26+D28+D29+D27</f>
        <v>842.5920000000001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72</v>
      </c>
      <c r="D26" s="25">
        <f t="shared" ref="D26:D30" si="3">C26*8</f>
        <v>576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21.744</v>
      </c>
      <c r="D27" s="25">
        <f t="shared" si="3"/>
        <v>173.952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0.18</v>
      </c>
      <c r="D28" s="25">
        <f t="shared" si="3"/>
        <v>1.44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11.4</v>
      </c>
      <c r="D29" s="25">
        <f t="shared" si="3"/>
        <v>91.2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v>4.24</v>
      </c>
      <c r="D30" s="25">
        <f t="shared" si="3"/>
        <v>33.92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600.00400000000002</v>
      </c>
      <c r="D31" s="16">
        <f>D16+D22+D30</f>
        <v>4800.0320000000002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600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600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f>C33/4</f>
        <v>150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10" workbookViewId="0">
      <selection activeCell="H10" sqref="H1:L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10.28515625" customWidth="1"/>
    <col min="5" max="5" width="10.7109375" customWidth="1"/>
    <col min="8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124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7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104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600</v>
      </c>
      <c r="D15" s="10">
        <f>C15*8</f>
        <v>4800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483.12</v>
      </c>
      <c r="D16" s="24">
        <f t="shared" ref="D16" si="0">D17+D18+D19+D20+D21</f>
        <v>3864.96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360</v>
      </c>
      <c r="D17" s="25">
        <f t="shared" ref="D17:D21" si="1">C17*8</f>
        <v>2880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108.72</v>
      </c>
      <c r="D18" s="25">
        <f t="shared" si="1"/>
        <v>869.76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6</v>
      </c>
      <c r="D19" s="25">
        <f t="shared" si="1"/>
        <v>48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7.2</v>
      </c>
      <c r="D20" s="25">
        <f t="shared" si="1"/>
        <v>57.6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1.2</v>
      </c>
      <c r="D21" s="25">
        <f t="shared" si="1"/>
        <v>9.6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112.64400000000001</v>
      </c>
      <c r="D22" s="24">
        <f t="shared" ref="D22" si="2">D23+D24+D25</f>
        <v>901.15200000000004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6</v>
      </c>
      <c r="D23" s="25">
        <f>C23*8</f>
        <v>48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1.32</v>
      </c>
      <c r="D24" s="25">
        <f>C24*8</f>
        <v>10.56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105.32400000000001</v>
      </c>
      <c r="D25" s="24">
        <f>D26+D28+D29+D27</f>
        <v>842.5920000000001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72</v>
      </c>
      <c r="D26" s="25">
        <f t="shared" ref="D26:D30" si="3">C26*8</f>
        <v>576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21.744</v>
      </c>
      <c r="D27" s="25">
        <f t="shared" si="3"/>
        <v>173.952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0.18</v>
      </c>
      <c r="D28" s="25">
        <f t="shared" si="3"/>
        <v>1.44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11.4</v>
      </c>
      <c r="D29" s="25">
        <f t="shared" si="3"/>
        <v>91.2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v>4.24</v>
      </c>
      <c r="D30" s="25">
        <f t="shared" si="3"/>
        <v>33.92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600.00400000000002</v>
      </c>
      <c r="D31" s="16">
        <f>D16+D22+D30</f>
        <v>4800.0320000000002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600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600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f>C33/4</f>
        <v>150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10" zoomScaleNormal="100" workbookViewId="0">
      <selection activeCell="H10" sqref="H1:L1048576"/>
    </sheetView>
  </sheetViews>
  <sheetFormatPr defaultRowHeight="15" x14ac:dyDescent="0.25"/>
  <cols>
    <col min="1" max="1" width="13" customWidth="1"/>
    <col min="2" max="2" width="54.5703125" customWidth="1"/>
    <col min="3" max="3" width="12.7109375" customWidth="1"/>
    <col min="4" max="4" width="14" customWidth="1"/>
    <col min="5" max="5" width="10.7109375" customWidth="1"/>
    <col min="8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106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5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107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1280</v>
      </c>
      <c r="D15" s="10">
        <f>C15*8</f>
        <v>10240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1030.6559999999997</v>
      </c>
      <c r="D16" s="24">
        <f t="shared" ref="D16" si="0">D17+D18+D19+D20+D21</f>
        <v>8245.2479999999978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768</v>
      </c>
      <c r="D17" s="25">
        <f t="shared" ref="D17:D21" si="1">C17*8</f>
        <v>6144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231.93599999999998</v>
      </c>
      <c r="D18" s="25">
        <f t="shared" si="1"/>
        <v>1855.4879999999998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12.8</v>
      </c>
      <c r="D19" s="25">
        <f t="shared" si="1"/>
        <v>102.4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15.36</v>
      </c>
      <c r="D20" s="25">
        <f t="shared" si="1"/>
        <v>122.88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2.56</v>
      </c>
      <c r="D21" s="25">
        <f t="shared" si="1"/>
        <v>20.48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240.30720000000002</v>
      </c>
      <c r="D22" s="24">
        <f t="shared" ref="D22" si="2">D23+D24+D25</f>
        <v>1922.4576000000002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12.8</v>
      </c>
      <c r="D23" s="25">
        <f>C23*8</f>
        <v>102.4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2.8160000000000003</v>
      </c>
      <c r="D24" s="25">
        <f>C24*8</f>
        <v>22.528000000000002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224.69120000000001</v>
      </c>
      <c r="D25" s="24">
        <f>D26+D28+D29+D27</f>
        <v>1797.5296000000001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153.60000000000002</v>
      </c>
      <c r="D26" s="25">
        <f t="shared" ref="D26:D30" si="3">C26*8</f>
        <v>1228.8000000000002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46.387200000000007</v>
      </c>
      <c r="D27" s="25">
        <f t="shared" si="3"/>
        <v>371.09760000000006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0.38399999999999995</v>
      </c>
      <c r="D28" s="25">
        <f t="shared" si="3"/>
        <v>3.0719999999999996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24.32</v>
      </c>
      <c r="D29" s="25">
        <f t="shared" si="3"/>
        <v>194.56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v>8.4700000000000006</v>
      </c>
      <c r="D30" s="25">
        <f t="shared" si="3"/>
        <v>67.760000000000005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1279.4331999999997</v>
      </c>
      <c r="D31" s="16">
        <f>D16+D22+D30</f>
        <v>10235.465599999998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1200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1280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v>320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4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F1" sqref="F1:N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4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99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95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13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108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640</v>
      </c>
      <c r="D13" s="10">
        <f>C13*8</f>
        <v>5120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383.93599999999998</v>
      </c>
      <c r="D14" s="24">
        <f t="shared" ref="D14" si="0">D15+D16+D17+D18+D19</f>
        <v>3071.4879999999998</v>
      </c>
      <c r="E14" s="30"/>
      <c r="F14" s="30">
        <f>C14+C20</f>
        <v>585.26400000000001</v>
      </c>
      <c r="G14" s="30"/>
    </row>
    <row r="15" spans="1:12" x14ac:dyDescent="0.25">
      <c r="A15" s="13" t="s">
        <v>16</v>
      </c>
      <c r="B15" s="14" t="s">
        <v>44</v>
      </c>
      <c r="C15" s="25">
        <f>C13*0.45</f>
        <v>288</v>
      </c>
      <c r="D15" s="25">
        <f t="shared" ref="D15:D19" si="1">C15*8</f>
        <v>2304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86.975999999999999</v>
      </c>
      <c r="D16" s="25">
        <f t="shared" si="1"/>
        <v>695.80799999999999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7.68</v>
      </c>
      <c r="D17" s="25">
        <f t="shared" si="1"/>
        <v>61.44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1.28</v>
      </c>
      <c r="D18" s="25">
        <f t="shared" si="1"/>
        <v>10.24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0</v>
      </c>
      <c r="D19" s="25">
        <f t="shared" si="1"/>
        <v>0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201.328</v>
      </c>
      <c r="D20" s="24">
        <f t="shared" ref="D20" si="2">D21+D22+D23</f>
        <v>1610.624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96</v>
      </c>
      <c r="D21" s="25">
        <f>C21*8</f>
        <v>768</v>
      </c>
      <c r="E21" s="31"/>
      <c r="F21" s="30"/>
      <c r="G21" s="30"/>
      <c r="I21">
        <f>K8*0.0243</f>
        <v>0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6.4</v>
      </c>
      <c r="D22" s="25">
        <f>C22*8</f>
        <v>51.2</v>
      </c>
      <c r="E22" s="31"/>
      <c r="F22" s="30"/>
      <c r="G22" s="30"/>
      <c r="J22" t="e">
        <f>G22/K8</f>
        <v>#DIV/0!</v>
      </c>
    </row>
    <row r="23" spans="1:11" x14ac:dyDescent="0.25">
      <c r="A23" s="13" t="s">
        <v>31</v>
      </c>
      <c r="B23" s="14" t="s">
        <v>32</v>
      </c>
      <c r="C23" s="24">
        <f>C24+C26+C27+C25</f>
        <v>98.927999999999997</v>
      </c>
      <c r="D23" s="24">
        <f>D24+D26+D27+D25</f>
        <v>791.42399999999998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72</v>
      </c>
      <c r="D24" s="25">
        <f t="shared" ref="D24:D28" si="3">C24*8</f>
        <v>576</v>
      </c>
      <c r="E24" s="31"/>
      <c r="F24" s="30"/>
      <c r="G24" s="30"/>
      <c r="I24" s="8" t="s">
        <v>43</v>
      </c>
      <c r="K24">
        <f>K8*0.127*1.302</f>
        <v>0</v>
      </c>
    </row>
    <row r="25" spans="1:11" x14ac:dyDescent="0.25">
      <c r="A25" s="13" t="s">
        <v>35</v>
      </c>
      <c r="B25" s="15" t="s">
        <v>72</v>
      </c>
      <c r="C25" s="26">
        <f>C24*0.302</f>
        <v>21.744</v>
      </c>
      <c r="D25" s="25">
        <f t="shared" si="3"/>
        <v>173.952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0.70400000000000007</v>
      </c>
      <c r="D26" s="25">
        <f t="shared" si="3"/>
        <v>5.6320000000000006</v>
      </c>
      <c r="E26" s="31"/>
      <c r="F26" s="30"/>
      <c r="G26" s="30"/>
      <c r="J26" t="e">
        <f>G26/K8</f>
        <v>#DIV/0!</v>
      </c>
    </row>
    <row r="27" spans="1:11" x14ac:dyDescent="0.25">
      <c r="A27" s="13" t="s">
        <v>37</v>
      </c>
      <c r="B27" s="4" t="s">
        <v>38</v>
      </c>
      <c r="C27" s="24">
        <f>C13*H39</f>
        <v>4.4800000000000004</v>
      </c>
      <c r="D27" s="25">
        <f t="shared" si="3"/>
        <v>35.840000000000003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0</v>
      </c>
      <c r="D28" s="25">
        <f t="shared" si="3"/>
        <v>0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16">
        <f>C14+C20+C28</f>
        <v>585.26400000000001</v>
      </c>
      <c r="D29" s="16">
        <f>D14+D20+D28</f>
        <v>4682.1120000000001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>
        <f>C14+C20</f>
        <v>585.26400000000001</v>
      </c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640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24">
        <f>C31/4</f>
        <v>160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1.1000000000000001E-3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0.15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7.0000000000000001E-3</v>
      </c>
      <c r="I39">
        <f>I29*H39</f>
        <v>0</v>
      </c>
      <c r="J39" t="s">
        <v>66</v>
      </c>
    </row>
    <row r="40" spans="1:10" x14ac:dyDescent="0.25">
      <c r="A40" s="7"/>
      <c r="H40" s="8">
        <v>0.01</v>
      </c>
      <c r="I40">
        <f>I29*H40</f>
        <v>0</v>
      </c>
      <c r="J40" t="s">
        <v>67</v>
      </c>
    </row>
    <row r="41" spans="1:10" x14ac:dyDescent="0.25">
      <c r="H41" s="8">
        <v>1.2E-2</v>
      </c>
      <c r="I41">
        <f>I29*H41</f>
        <v>0</v>
      </c>
      <c r="J41" t="s">
        <v>68</v>
      </c>
    </row>
    <row r="42" spans="1:10" x14ac:dyDescent="0.25">
      <c r="H42" s="8">
        <v>2E-3</v>
      </c>
      <c r="I42">
        <f>I29*H42</f>
        <v>0</v>
      </c>
      <c r="J42" t="s">
        <v>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F31" sqref="F31"/>
    </sheetView>
  </sheetViews>
  <sheetFormatPr defaultRowHeight="15" x14ac:dyDescent="0.25"/>
  <cols>
    <col min="1" max="1" width="13" customWidth="1"/>
    <col min="2" max="2" width="54.5703125" customWidth="1"/>
    <col min="3" max="3" width="12.7109375" customWidth="1"/>
    <col min="4" max="4" width="14" customWidth="1"/>
    <col min="5" max="5" width="10.7109375" customWidth="1"/>
    <col min="7" max="20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109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5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110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1280</v>
      </c>
      <c r="D15" s="10">
        <f>C15*8</f>
        <v>10240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1030.6559999999997</v>
      </c>
      <c r="D16" s="24">
        <f t="shared" ref="D16" si="0">D17+D18+D19+D20+D21</f>
        <v>8245.2479999999978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768</v>
      </c>
      <c r="D17" s="25">
        <f t="shared" ref="D17:D21" si="1">C17*8</f>
        <v>6144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231.93599999999998</v>
      </c>
      <c r="D18" s="25">
        <f t="shared" si="1"/>
        <v>1855.4879999999998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12.8</v>
      </c>
      <c r="D19" s="25">
        <f t="shared" si="1"/>
        <v>102.4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15.36</v>
      </c>
      <c r="D20" s="25">
        <f t="shared" si="1"/>
        <v>122.88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2.56</v>
      </c>
      <c r="D21" s="25">
        <f t="shared" si="1"/>
        <v>20.48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240.30720000000002</v>
      </c>
      <c r="D22" s="24">
        <f t="shared" ref="D22" si="2">D23+D24+D25</f>
        <v>1922.4576000000002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12.8</v>
      </c>
      <c r="D23" s="25">
        <f>C23*8</f>
        <v>102.4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2.8160000000000003</v>
      </c>
      <c r="D24" s="25">
        <f>C24*8</f>
        <v>22.528000000000002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224.69120000000001</v>
      </c>
      <c r="D25" s="24">
        <f>D26+D28+D29+D27</f>
        <v>1797.5296000000001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153.60000000000002</v>
      </c>
      <c r="D26" s="25">
        <f t="shared" ref="D26:D30" si="3">C26*8</f>
        <v>1228.8000000000002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46.387200000000007</v>
      </c>
      <c r="D27" s="25">
        <f t="shared" si="3"/>
        <v>371.09760000000006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0.38399999999999995</v>
      </c>
      <c r="D28" s="25">
        <f t="shared" si="3"/>
        <v>3.0719999999999996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24.32</v>
      </c>
      <c r="D29" s="25">
        <f t="shared" si="3"/>
        <v>194.56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v>8.4700000000000006</v>
      </c>
      <c r="D30" s="25">
        <f t="shared" si="3"/>
        <v>67.760000000000005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1279.4331999999997</v>
      </c>
      <c r="D31" s="16">
        <f>D16+D22+D30</f>
        <v>10235.465599999998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1200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1280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v>320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4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C13" zoomScaleNormal="100" workbookViewId="0">
      <selection activeCell="H13" sqref="H1:K1048576"/>
    </sheetView>
  </sheetViews>
  <sheetFormatPr defaultRowHeight="15" x14ac:dyDescent="0.25"/>
  <cols>
    <col min="1" max="1" width="13" customWidth="1"/>
    <col min="2" max="2" width="54.5703125" customWidth="1"/>
    <col min="3" max="3" width="11.7109375" customWidth="1"/>
    <col min="4" max="4" width="10.28515625" customWidth="1"/>
    <col min="5" max="5" width="10.7109375" customWidth="1"/>
    <col min="7" max="7" width="37.5703125" customWidth="1"/>
    <col min="8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</row>
    <row r="3" spans="1:11" x14ac:dyDescent="0.25">
      <c r="A3" s="1"/>
      <c r="B3" s="17" t="s">
        <v>125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G6">
        <v>20</v>
      </c>
      <c r="H6">
        <v>120</v>
      </c>
      <c r="I6">
        <v>4</v>
      </c>
      <c r="J6">
        <f>G6*H6*I6</f>
        <v>9600</v>
      </c>
    </row>
    <row r="7" spans="1:11" x14ac:dyDescent="0.25">
      <c r="A7" t="s">
        <v>5</v>
      </c>
      <c r="C7">
        <v>7</v>
      </c>
      <c r="G7" t="s">
        <v>15</v>
      </c>
      <c r="I7">
        <v>8</v>
      </c>
      <c r="J7">
        <f>J6*I7</f>
        <v>76800</v>
      </c>
    </row>
    <row r="8" spans="1:11" x14ac:dyDescent="0.25">
      <c r="A8" t="s">
        <v>111</v>
      </c>
    </row>
    <row r="9" spans="1:11" x14ac:dyDescent="0.25">
      <c r="A9" t="s">
        <v>6</v>
      </c>
      <c r="C9">
        <v>1</v>
      </c>
    </row>
    <row r="11" spans="1:11" x14ac:dyDescent="0.25">
      <c r="E11" s="18"/>
      <c r="F11" s="18"/>
      <c r="G11" s="18"/>
      <c r="H11" s="18"/>
      <c r="I11" s="18"/>
      <c r="J11" s="18"/>
      <c r="K11" s="18"/>
    </row>
    <row r="12" spans="1:11" x14ac:dyDescent="0.25">
      <c r="C12" t="s">
        <v>73</v>
      </c>
      <c r="D12" t="s">
        <v>73</v>
      </c>
      <c r="E12" s="18"/>
      <c r="F12" s="32"/>
      <c r="G12" s="18"/>
    </row>
    <row r="13" spans="1:11" ht="45" x14ac:dyDescent="0.25">
      <c r="A13" s="4" t="s">
        <v>0</v>
      </c>
      <c r="B13" s="4" t="s">
        <v>1</v>
      </c>
      <c r="C13" s="5" t="s">
        <v>7</v>
      </c>
      <c r="D13" s="5" t="s">
        <v>70</v>
      </c>
      <c r="E13" s="27"/>
      <c r="F13" s="27"/>
      <c r="G13" s="27"/>
      <c r="I13">
        <v>120</v>
      </c>
      <c r="J13">
        <v>4</v>
      </c>
      <c r="K13">
        <f>I13*J13</f>
        <v>480</v>
      </c>
    </row>
    <row r="14" spans="1:11" x14ac:dyDescent="0.25">
      <c r="A14" s="6">
        <v>1</v>
      </c>
      <c r="B14" s="6">
        <v>2</v>
      </c>
      <c r="C14" s="6">
        <v>3</v>
      </c>
      <c r="D14" s="6">
        <v>4</v>
      </c>
      <c r="E14" s="28"/>
      <c r="F14" s="28"/>
      <c r="G14" s="28"/>
    </row>
    <row r="15" spans="1:11" ht="15.75" x14ac:dyDescent="0.25">
      <c r="A15" s="9">
        <v>1</v>
      </c>
      <c r="B15" s="10" t="s">
        <v>9</v>
      </c>
      <c r="C15" s="10">
        <v>600</v>
      </c>
      <c r="D15" s="10">
        <f>C15*8</f>
        <v>4800</v>
      </c>
      <c r="E15" s="29"/>
      <c r="F15" s="18"/>
      <c r="G15" s="18"/>
    </row>
    <row r="16" spans="1:11" x14ac:dyDescent="0.25">
      <c r="A16" s="11">
        <v>2</v>
      </c>
      <c r="B16" s="12" t="s">
        <v>10</v>
      </c>
      <c r="C16" s="24">
        <f>C17+C18+C19+C20+C21</f>
        <v>483.12</v>
      </c>
      <c r="D16" s="24">
        <f t="shared" ref="D16" si="0">D17+D18+D19+D20+D21</f>
        <v>3864.96</v>
      </c>
      <c r="E16" s="30"/>
      <c r="F16" s="30"/>
      <c r="G16" s="30"/>
    </row>
    <row r="17" spans="1:11" x14ac:dyDescent="0.25">
      <c r="A17" s="13" t="s">
        <v>16</v>
      </c>
      <c r="B17" s="14" t="s">
        <v>44</v>
      </c>
      <c r="C17" s="25">
        <f>C15*0.6</f>
        <v>360</v>
      </c>
      <c r="D17" s="25">
        <f t="shared" ref="D17:D21" si="1">C17*8</f>
        <v>2880</v>
      </c>
      <c r="E17" s="31"/>
      <c r="F17" s="30"/>
      <c r="G17" s="30"/>
    </row>
    <row r="18" spans="1:11" x14ac:dyDescent="0.25">
      <c r="A18" s="13" t="s">
        <v>17</v>
      </c>
      <c r="B18" s="14" t="s">
        <v>18</v>
      </c>
      <c r="C18" s="25">
        <f>C17*H34</f>
        <v>108.72</v>
      </c>
      <c r="D18" s="25">
        <f t="shared" si="1"/>
        <v>869.76</v>
      </c>
      <c r="E18" s="31"/>
      <c r="F18" s="30"/>
      <c r="G18" s="30"/>
    </row>
    <row r="19" spans="1:11" x14ac:dyDescent="0.25">
      <c r="A19" s="13" t="s">
        <v>19</v>
      </c>
      <c r="B19" s="14" t="s">
        <v>20</v>
      </c>
      <c r="C19" s="25">
        <f>C15*H43</f>
        <v>6</v>
      </c>
      <c r="D19" s="25">
        <f t="shared" si="1"/>
        <v>48</v>
      </c>
      <c r="E19" s="31"/>
      <c r="F19" s="30"/>
      <c r="G19" s="30"/>
    </row>
    <row r="20" spans="1:11" x14ac:dyDescent="0.25">
      <c r="A20" s="13" t="s">
        <v>21</v>
      </c>
      <c r="B20" s="14" t="s">
        <v>22</v>
      </c>
      <c r="C20" s="25">
        <f>C15*H44</f>
        <v>7.2</v>
      </c>
      <c r="D20" s="25">
        <f t="shared" si="1"/>
        <v>57.6</v>
      </c>
      <c r="E20" s="31"/>
      <c r="F20" s="30"/>
      <c r="G20" s="30"/>
    </row>
    <row r="21" spans="1:11" x14ac:dyDescent="0.25">
      <c r="A21" s="13" t="s">
        <v>23</v>
      </c>
      <c r="B21" s="14" t="s">
        <v>24</v>
      </c>
      <c r="C21" s="25">
        <f>C15*H45</f>
        <v>1.2</v>
      </c>
      <c r="D21" s="25">
        <f t="shared" si="1"/>
        <v>9.6</v>
      </c>
      <c r="E21" s="31"/>
      <c r="F21" s="30"/>
      <c r="G21" s="30"/>
    </row>
    <row r="22" spans="1:11" x14ac:dyDescent="0.25">
      <c r="A22" s="13" t="s">
        <v>25</v>
      </c>
      <c r="B22" s="12" t="s">
        <v>29</v>
      </c>
      <c r="C22" s="24">
        <f>C23+C24+C25</f>
        <v>112.64400000000001</v>
      </c>
      <c r="D22" s="24">
        <f t="shared" ref="D22" si="2">D23+D24+D25</f>
        <v>901.15200000000004</v>
      </c>
      <c r="E22" s="30"/>
      <c r="F22" s="30"/>
      <c r="G22" s="30"/>
    </row>
    <row r="23" spans="1:11" x14ac:dyDescent="0.25">
      <c r="A23" s="13" t="s">
        <v>26</v>
      </c>
      <c r="B23" s="14" t="s">
        <v>27</v>
      </c>
      <c r="C23" s="25">
        <f>C15*H39</f>
        <v>6</v>
      </c>
      <c r="D23" s="25">
        <f>C23*8</f>
        <v>48</v>
      </c>
      <c r="E23" s="31"/>
      <c r="F23" s="30"/>
      <c r="G23" s="30"/>
    </row>
    <row r="24" spans="1:11" ht="24" x14ac:dyDescent="0.25">
      <c r="A24" s="13" t="s">
        <v>28</v>
      </c>
      <c r="B24" s="15" t="s">
        <v>30</v>
      </c>
      <c r="C24" s="26">
        <f>C15*H40</f>
        <v>1.32</v>
      </c>
      <c r="D24" s="25">
        <f>C24*8</f>
        <v>10.56</v>
      </c>
      <c r="E24" s="31"/>
      <c r="F24" s="30"/>
      <c r="G24" s="30"/>
    </row>
    <row r="25" spans="1:11" x14ac:dyDescent="0.25">
      <c r="A25" s="13" t="s">
        <v>31</v>
      </c>
      <c r="B25" s="14" t="s">
        <v>32</v>
      </c>
      <c r="C25" s="24">
        <f>C26+C28+C29+C27</f>
        <v>105.32400000000001</v>
      </c>
      <c r="D25" s="24">
        <f>D26+D28+D29+D27</f>
        <v>842.5920000000001</v>
      </c>
      <c r="E25" s="30"/>
      <c r="F25" s="30"/>
      <c r="G25" s="30"/>
    </row>
    <row r="26" spans="1:11" ht="24" x14ac:dyDescent="0.25">
      <c r="A26" s="13" t="s">
        <v>33</v>
      </c>
      <c r="B26" s="15" t="s">
        <v>34</v>
      </c>
      <c r="C26" s="26">
        <f>C17*H35</f>
        <v>72</v>
      </c>
      <c r="D26" s="25">
        <f t="shared" ref="D26:D30" si="3">C26*8</f>
        <v>576</v>
      </c>
      <c r="E26" s="31"/>
      <c r="F26" s="30"/>
      <c r="G26" s="30"/>
      <c r="I26" s="8"/>
    </row>
    <row r="27" spans="1:11" x14ac:dyDescent="0.25">
      <c r="A27" s="13" t="s">
        <v>35</v>
      </c>
      <c r="B27" s="15" t="s">
        <v>72</v>
      </c>
      <c r="C27" s="26">
        <f>C26*0.302</f>
        <v>21.744</v>
      </c>
      <c r="D27" s="25">
        <f t="shared" si="3"/>
        <v>173.952</v>
      </c>
      <c r="E27" s="31"/>
      <c r="F27" s="30"/>
      <c r="G27" s="30"/>
      <c r="I27" s="8"/>
    </row>
    <row r="28" spans="1:11" x14ac:dyDescent="0.25">
      <c r="A28" s="13" t="s">
        <v>35</v>
      </c>
      <c r="B28" s="4" t="s">
        <v>36</v>
      </c>
      <c r="C28" s="24">
        <f>C15*H38</f>
        <v>0.18</v>
      </c>
      <c r="D28" s="25">
        <f t="shared" si="3"/>
        <v>1.44</v>
      </c>
      <c r="E28" s="31"/>
      <c r="F28" s="30"/>
      <c r="G28" s="30"/>
    </row>
    <row r="29" spans="1:11" x14ac:dyDescent="0.25">
      <c r="A29" s="13" t="s">
        <v>37</v>
      </c>
      <c r="B29" s="4" t="s">
        <v>38</v>
      </c>
      <c r="C29" s="24">
        <f>C15*H41</f>
        <v>11.4</v>
      </c>
      <c r="D29" s="25">
        <f t="shared" si="3"/>
        <v>91.2</v>
      </c>
      <c r="E29" s="31"/>
      <c r="F29" s="30"/>
      <c r="G29" s="30"/>
    </row>
    <row r="30" spans="1:11" x14ac:dyDescent="0.25">
      <c r="A30" s="13" t="s">
        <v>39</v>
      </c>
      <c r="B30" s="4" t="s">
        <v>40</v>
      </c>
      <c r="C30" s="24">
        <v>4.24</v>
      </c>
      <c r="D30" s="25">
        <f t="shared" si="3"/>
        <v>33.92</v>
      </c>
      <c r="E30" s="30"/>
      <c r="F30" s="30"/>
      <c r="G30" s="30"/>
    </row>
    <row r="31" spans="1:11" x14ac:dyDescent="0.25">
      <c r="A31" s="13" t="s">
        <v>41</v>
      </c>
      <c r="B31" s="4" t="s">
        <v>42</v>
      </c>
      <c r="C31" s="24">
        <f>C16+C22+C30</f>
        <v>600.00400000000002</v>
      </c>
      <c r="D31" s="16">
        <f>D16+D22+D30</f>
        <v>4800.0320000000002</v>
      </c>
      <c r="E31" s="30"/>
      <c r="F31" s="30"/>
      <c r="G31" s="30"/>
    </row>
    <row r="32" spans="1:11" x14ac:dyDescent="0.25">
      <c r="A32" s="13" t="s">
        <v>45</v>
      </c>
      <c r="B32" s="4" t="s">
        <v>46</v>
      </c>
      <c r="C32" s="24">
        <v>600</v>
      </c>
      <c r="D32" s="24"/>
      <c r="E32" s="30"/>
      <c r="F32" s="30"/>
      <c r="G32" s="30"/>
      <c r="I32">
        <v>140</v>
      </c>
      <c r="J32">
        <v>4</v>
      </c>
      <c r="K32">
        <f>I32*J32</f>
        <v>560</v>
      </c>
    </row>
    <row r="33" spans="1:10" x14ac:dyDescent="0.25">
      <c r="A33" s="13" t="s">
        <v>47</v>
      </c>
      <c r="B33" s="4" t="s">
        <v>49</v>
      </c>
      <c r="C33" s="24">
        <v>600</v>
      </c>
      <c r="D33" s="24"/>
      <c r="E33" s="30"/>
      <c r="F33" s="30"/>
      <c r="G33" s="30"/>
      <c r="H33" s="21">
        <v>0.6</v>
      </c>
      <c r="I33">
        <f>I32*0.6</f>
        <v>84</v>
      </c>
      <c r="J33" t="s">
        <v>57</v>
      </c>
    </row>
    <row r="34" spans="1:10" x14ac:dyDescent="0.25">
      <c r="A34" s="13" t="s">
        <v>48</v>
      </c>
      <c r="B34" s="4" t="s">
        <v>50</v>
      </c>
      <c r="C34" s="24">
        <f>C33/4</f>
        <v>150</v>
      </c>
      <c r="D34" s="24"/>
      <c r="E34" s="30"/>
      <c r="F34" s="30"/>
      <c r="G34" s="30"/>
      <c r="H34" s="8">
        <v>0.30199999999999999</v>
      </c>
      <c r="I34" s="22">
        <f>I33*0.302</f>
        <v>25.367999999999999</v>
      </c>
      <c r="J34" t="s">
        <v>58</v>
      </c>
    </row>
    <row r="35" spans="1:10" x14ac:dyDescent="0.25">
      <c r="A35" s="7"/>
      <c r="E35" s="18"/>
      <c r="F35" s="18"/>
      <c r="G35" s="18"/>
      <c r="H35" s="21">
        <v>0.2</v>
      </c>
      <c r="I35" s="22">
        <f>I33*0.2</f>
        <v>16.8</v>
      </c>
      <c r="J35" t="s">
        <v>59</v>
      </c>
    </row>
    <row r="36" spans="1:10" x14ac:dyDescent="0.25">
      <c r="A36" s="7" t="s">
        <v>51</v>
      </c>
      <c r="C36" t="s">
        <v>52</v>
      </c>
      <c r="E36" s="18"/>
      <c r="F36" s="18"/>
      <c r="G36" s="18"/>
      <c r="H36" s="8">
        <v>0.30199999999999999</v>
      </c>
      <c r="I36" s="22">
        <f>I35*0.302</f>
        <v>5.0735999999999999</v>
      </c>
      <c r="J36" t="s">
        <v>60</v>
      </c>
    </row>
    <row r="37" spans="1:10" x14ac:dyDescent="0.25">
      <c r="A37" s="7"/>
      <c r="I37" s="22">
        <f>SUM(I33:I36)</f>
        <v>131.24160000000001</v>
      </c>
      <c r="J37" t="s">
        <v>61</v>
      </c>
    </row>
    <row r="38" spans="1:10" x14ac:dyDescent="0.25">
      <c r="A38" s="7" t="s">
        <v>54</v>
      </c>
      <c r="C38" t="s">
        <v>53</v>
      </c>
      <c r="H38" s="23">
        <v>2.9999999999999997E-4</v>
      </c>
      <c r="I38" s="22">
        <f>I32*0.0003</f>
        <v>4.1999999999999996E-2</v>
      </c>
      <c r="J38" t="s">
        <v>62</v>
      </c>
    </row>
    <row r="39" spans="1:10" x14ac:dyDescent="0.25">
      <c r="A39" s="7"/>
      <c r="H39" s="21">
        <v>0.01</v>
      </c>
      <c r="I39" s="22">
        <f>I32*0.01</f>
        <v>1.4000000000000001</v>
      </c>
      <c r="J39" t="s">
        <v>63</v>
      </c>
    </row>
    <row r="40" spans="1:10" x14ac:dyDescent="0.25">
      <c r="A40" s="7"/>
      <c r="H40" s="8">
        <v>2.2000000000000001E-3</v>
      </c>
      <c r="I40" s="22">
        <f>I32*H40</f>
        <v>0.308</v>
      </c>
      <c r="J40" t="s">
        <v>64</v>
      </c>
    </row>
    <row r="41" spans="1:10" x14ac:dyDescent="0.25">
      <c r="A41" s="7"/>
      <c r="H41" s="8">
        <v>1.9E-2</v>
      </c>
      <c r="I41">
        <f>I32*H41</f>
        <v>2.66</v>
      </c>
      <c r="J41" t="s">
        <v>65</v>
      </c>
    </row>
    <row r="42" spans="1:10" x14ac:dyDescent="0.25">
      <c r="A42" s="7"/>
      <c r="H42" s="8">
        <v>7.0000000000000001E-3</v>
      </c>
      <c r="I42">
        <f>I32*H42</f>
        <v>0.98</v>
      </c>
      <c r="J42" t="s">
        <v>66</v>
      </c>
    </row>
    <row r="43" spans="1:10" x14ac:dyDescent="0.25">
      <c r="A43" s="7"/>
      <c r="H43" s="8">
        <v>0.01</v>
      </c>
      <c r="I43">
        <f>I32*H43</f>
        <v>1.4000000000000001</v>
      </c>
      <c r="J43" t="s">
        <v>67</v>
      </c>
    </row>
    <row r="44" spans="1:10" x14ac:dyDescent="0.25">
      <c r="H44" s="8">
        <v>1.2E-2</v>
      </c>
      <c r="I44">
        <f>I32*H44</f>
        <v>1.68</v>
      </c>
      <c r="J44" t="s">
        <v>68</v>
      </c>
    </row>
    <row r="45" spans="1:10" x14ac:dyDescent="0.25">
      <c r="H45" s="8">
        <v>2E-3</v>
      </c>
      <c r="I45">
        <f>I32*H45</f>
        <v>0.28000000000000003</v>
      </c>
      <c r="J45" t="s">
        <v>71</v>
      </c>
    </row>
  </sheetData>
  <pageMargins left="0.7" right="0.7" top="0.75" bottom="0.75" header="0.3" footer="0.3"/>
  <pageSetup paperSize="9" scale="56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126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127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100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112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ht="15.75" customHeight="1" x14ac:dyDescent="0.25">
      <c r="C10" t="s">
        <v>73</v>
      </c>
      <c r="D10" t="s">
        <v>73</v>
      </c>
      <c r="E10" s="18"/>
      <c r="F10" s="32"/>
      <c r="G10" s="18"/>
    </row>
    <row r="11" spans="1:12" ht="15.75" customHeight="1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ht="15.75" customHeight="1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customHeight="1" x14ac:dyDescent="0.25">
      <c r="A13" s="9">
        <v>1</v>
      </c>
      <c r="B13" s="10" t="s">
        <v>9</v>
      </c>
      <c r="C13" s="10">
        <v>1200</v>
      </c>
      <c r="D13" s="10">
        <f>C13*8</f>
        <v>9600</v>
      </c>
      <c r="E13" s="29"/>
      <c r="F13" s="18"/>
      <c r="G13" s="18"/>
    </row>
    <row r="14" spans="1:12" ht="15.75" customHeight="1" x14ac:dyDescent="0.25">
      <c r="A14" s="11">
        <v>2</v>
      </c>
      <c r="B14" s="12" t="s">
        <v>10</v>
      </c>
      <c r="C14" s="24">
        <v>360</v>
      </c>
      <c r="D14" s="24">
        <f t="shared" ref="D14" si="0">D15+D16+D17+D18+D19</f>
        <v>7729.92</v>
      </c>
      <c r="E14" s="30"/>
      <c r="F14" s="30"/>
      <c r="G14" s="30"/>
    </row>
    <row r="15" spans="1:12" ht="15.75" customHeight="1" x14ac:dyDescent="0.25">
      <c r="A15" s="13" t="s">
        <v>16</v>
      </c>
      <c r="B15" s="14" t="s">
        <v>113</v>
      </c>
      <c r="C15" s="25">
        <f>C13*0.6</f>
        <v>720</v>
      </c>
      <c r="D15" s="25">
        <f t="shared" ref="D15:D19" si="1">C15*8</f>
        <v>5760</v>
      </c>
      <c r="E15" s="31"/>
      <c r="F15" s="30"/>
      <c r="G15" s="30"/>
    </row>
    <row r="16" spans="1:12" ht="15.75" hidden="1" customHeight="1" x14ac:dyDescent="0.25">
      <c r="A16" s="13" t="s">
        <v>17</v>
      </c>
      <c r="B16" s="14" t="s">
        <v>18</v>
      </c>
      <c r="C16" s="25">
        <f>C15*H33</f>
        <v>217.44</v>
      </c>
      <c r="D16" s="25">
        <f t="shared" si="1"/>
        <v>1739.52</v>
      </c>
      <c r="E16" s="31"/>
      <c r="F16" s="30"/>
      <c r="G16" s="30"/>
    </row>
    <row r="17" spans="1:11" ht="15.75" hidden="1" customHeight="1" x14ac:dyDescent="0.25">
      <c r="A17" s="13" t="s">
        <v>19</v>
      </c>
      <c r="B17" s="14" t="s">
        <v>20</v>
      </c>
      <c r="C17" s="25">
        <f>C13*H42</f>
        <v>12</v>
      </c>
      <c r="D17" s="25">
        <f t="shared" si="1"/>
        <v>96</v>
      </c>
      <c r="E17" s="31"/>
      <c r="F17" s="30"/>
      <c r="G17" s="30"/>
    </row>
    <row r="18" spans="1:11" ht="15.75" hidden="1" customHeight="1" x14ac:dyDescent="0.25">
      <c r="A18" s="13" t="s">
        <v>21</v>
      </c>
      <c r="B18" s="14" t="s">
        <v>22</v>
      </c>
      <c r="C18" s="25">
        <f>C13*H43</f>
        <v>14.4</v>
      </c>
      <c r="D18" s="25">
        <f t="shared" si="1"/>
        <v>115.2</v>
      </c>
      <c r="E18" s="31"/>
      <c r="F18" s="30"/>
      <c r="G18" s="30"/>
    </row>
    <row r="19" spans="1:11" ht="15.75" hidden="1" customHeight="1" x14ac:dyDescent="0.25">
      <c r="A19" s="13" t="s">
        <v>23</v>
      </c>
      <c r="B19" s="14" t="s">
        <v>24</v>
      </c>
      <c r="C19" s="25">
        <f>C13*H44</f>
        <v>2.4</v>
      </c>
      <c r="D19" s="25">
        <f t="shared" si="1"/>
        <v>19.2</v>
      </c>
      <c r="E19" s="31"/>
      <c r="F19" s="30"/>
      <c r="G19" s="30"/>
    </row>
    <row r="20" spans="1:11" ht="15.75" customHeight="1" x14ac:dyDescent="0.25">
      <c r="A20" s="13" t="s">
        <v>25</v>
      </c>
      <c r="B20" s="14" t="s">
        <v>114</v>
      </c>
      <c r="C20" s="25">
        <f>C13-C15</f>
        <v>480</v>
      </c>
      <c r="D20" s="24">
        <f t="shared" ref="D20:D21" si="2">D21+D22+D23</f>
        <v>3626.1952000000001</v>
      </c>
      <c r="E20" s="31"/>
      <c r="F20" s="30"/>
      <c r="G20" s="30"/>
    </row>
    <row r="21" spans="1:11" ht="15.75" customHeight="1" x14ac:dyDescent="0.25">
      <c r="A21" s="13" t="s">
        <v>39</v>
      </c>
      <c r="B21" s="12" t="s">
        <v>115</v>
      </c>
      <c r="C21" s="24">
        <f>C22+C23+C24</f>
        <v>303.27440000000001</v>
      </c>
      <c r="D21" s="24">
        <f t="shared" si="2"/>
        <v>2426.1952000000001</v>
      </c>
      <c r="E21" s="30"/>
      <c r="F21" s="30"/>
      <c r="G21" s="30"/>
    </row>
    <row r="22" spans="1:11" ht="15.75" customHeight="1" x14ac:dyDescent="0.25">
      <c r="A22" s="13" t="s">
        <v>26</v>
      </c>
      <c r="B22" s="14" t="s">
        <v>27</v>
      </c>
      <c r="C22" s="25">
        <v>120</v>
      </c>
      <c r="D22" s="25">
        <f>C22*8</f>
        <v>960</v>
      </c>
      <c r="E22" s="31"/>
      <c r="F22" s="30">
        <f>C15*0.45*0.3</f>
        <v>97.2</v>
      </c>
      <c r="G22" s="30"/>
    </row>
    <row r="23" spans="1:11" ht="15.75" customHeight="1" x14ac:dyDescent="0.25">
      <c r="A23" s="13" t="s">
        <v>28</v>
      </c>
      <c r="B23" s="15" t="s">
        <v>30</v>
      </c>
      <c r="C23" s="26">
        <v>30</v>
      </c>
      <c r="D23" s="25">
        <f>C23*8</f>
        <v>240</v>
      </c>
      <c r="E23" s="31"/>
      <c r="F23" s="30"/>
      <c r="G23" s="30"/>
    </row>
    <row r="24" spans="1:11" ht="15.75" customHeight="1" x14ac:dyDescent="0.25">
      <c r="A24" s="13" t="s">
        <v>31</v>
      </c>
      <c r="B24" s="14" t="s">
        <v>32</v>
      </c>
      <c r="C24" s="24">
        <f>C25+C27+C28+C26</f>
        <v>153.27440000000001</v>
      </c>
      <c r="D24" s="24">
        <f>D25+D27+D28+D26</f>
        <v>1226.1952000000001</v>
      </c>
      <c r="E24" s="30"/>
      <c r="F24" s="30"/>
      <c r="G24" s="30"/>
    </row>
    <row r="25" spans="1:11" ht="15.75" customHeight="1" x14ac:dyDescent="0.25">
      <c r="A25" s="13" t="s">
        <v>33</v>
      </c>
      <c r="B25" s="15" t="s">
        <v>34</v>
      </c>
      <c r="C25" s="26">
        <f>C15*0.45*0.3</f>
        <v>97.2</v>
      </c>
      <c r="D25" s="25">
        <f t="shared" ref="D25:D29" si="3">C25*8</f>
        <v>777.6</v>
      </c>
      <c r="E25" s="31"/>
      <c r="F25" s="30"/>
      <c r="G25" s="30"/>
      <c r="I25" s="8"/>
    </row>
    <row r="26" spans="1:11" ht="15.75" customHeight="1" x14ac:dyDescent="0.25">
      <c r="A26" s="13" t="s">
        <v>35</v>
      </c>
      <c r="B26" s="15" t="s">
        <v>72</v>
      </c>
      <c r="C26" s="26">
        <f>C25*0.302</f>
        <v>29.354399999999998</v>
      </c>
      <c r="D26" s="25">
        <f t="shared" si="3"/>
        <v>234.83519999999999</v>
      </c>
      <c r="E26" s="31"/>
      <c r="F26" s="30"/>
      <c r="G26" s="30"/>
      <c r="I26" s="8"/>
    </row>
    <row r="27" spans="1:11" ht="15.75" customHeight="1" x14ac:dyDescent="0.25">
      <c r="A27" s="13" t="s">
        <v>35</v>
      </c>
      <c r="B27" s="4" t="s">
        <v>36</v>
      </c>
      <c r="C27" s="24">
        <v>14.16</v>
      </c>
      <c r="D27" s="25">
        <f t="shared" si="3"/>
        <v>113.28</v>
      </c>
      <c r="E27" s="31"/>
      <c r="F27" s="30"/>
      <c r="G27" s="30"/>
    </row>
    <row r="28" spans="1:11" ht="15.75" customHeight="1" x14ac:dyDescent="0.25">
      <c r="A28" s="13" t="s">
        <v>37</v>
      </c>
      <c r="B28" s="4" t="s">
        <v>38</v>
      </c>
      <c r="C28" s="24">
        <v>12.56</v>
      </c>
      <c r="D28" s="25">
        <f t="shared" si="3"/>
        <v>100.48</v>
      </c>
      <c r="E28" s="31"/>
      <c r="F28" s="30"/>
      <c r="G28" s="30"/>
    </row>
    <row r="29" spans="1:11" ht="15.75" hidden="1" customHeight="1" x14ac:dyDescent="0.25">
      <c r="A29" s="13" t="s">
        <v>39</v>
      </c>
      <c r="B29" s="4" t="s">
        <v>40</v>
      </c>
      <c r="C29" s="24">
        <v>4.24</v>
      </c>
      <c r="D29" s="25">
        <f t="shared" si="3"/>
        <v>33.92</v>
      </c>
      <c r="E29" s="30"/>
      <c r="F29" s="30"/>
      <c r="G29" s="30"/>
    </row>
    <row r="30" spans="1:11" ht="15.75" customHeight="1" x14ac:dyDescent="0.25">
      <c r="A30" s="13" t="s">
        <v>41</v>
      </c>
      <c r="B30" s="4" t="s">
        <v>42</v>
      </c>
      <c r="C30" s="24">
        <f>C14+C21</f>
        <v>663.27440000000001</v>
      </c>
      <c r="D30" s="16">
        <f>D14+D21+D29</f>
        <v>10190.0352</v>
      </c>
      <c r="E30" s="30"/>
      <c r="F30" s="30"/>
      <c r="G30" s="30"/>
    </row>
    <row r="31" spans="1:11" ht="15.75" customHeight="1" x14ac:dyDescent="0.25">
      <c r="A31" s="13" t="s">
        <v>45</v>
      </c>
      <c r="B31" s="4" t="s">
        <v>46</v>
      </c>
      <c r="C31" s="24">
        <v>1200</v>
      </c>
      <c r="D31" s="24"/>
      <c r="E31" s="30"/>
      <c r="F31" s="30"/>
      <c r="G31" s="30"/>
      <c r="I31">
        <v>140</v>
      </c>
      <c r="J31">
        <v>4</v>
      </c>
      <c r="K31">
        <f>I31*J31</f>
        <v>560</v>
      </c>
    </row>
    <row r="32" spans="1:11" ht="15.75" customHeight="1" x14ac:dyDescent="0.25">
      <c r="A32" s="13" t="s">
        <v>47</v>
      </c>
      <c r="B32" s="4" t="s">
        <v>49</v>
      </c>
      <c r="C32" s="24">
        <v>1200</v>
      </c>
      <c r="D32" s="24"/>
      <c r="E32" s="30"/>
      <c r="F32" s="30"/>
      <c r="G32" s="30"/>
      <c r="H32" s="21">
        <v>0.6</v>
      </c>
      <c r="I32">
        <f>I31*0.6</f>
        <v>84</v>
      </c>
      <c r="J32" t="s">
        <v>57</v>
      </c>
    </row>
    <row r="33" spans="1:10" ht="15.75" customHeight="1" x14ac:dyDescent="0.25">
      <c r="A33" s="13" t="s">
        <v>48</v>
      </c>
      <c r="B33" s="4" t="s">
        <v>50</v>
      </c>
      <c r="C33" s="24">
        <f>C32/8</f>
        <v>150</v>
      </c>
      <c r="D33" s="24"/>
      <c r="E33" s="30"/>
      <c r="F33" s="30"/>
      <c r="G33" s="30"/>
      <c r="H33" s="8">
        <v>0.30199999999999999</v>
      </c>
      <c r="I33" s="22">
        <f>I32*0.302</f>
        <v>25.367999999999999</v>
      </c>
      <c r="J33" t="s">
        <v>58</v>
      </c>
    </row>
    <row r="34" spans="1:10" ht="15.75" customHeight="1" x14ac:dyDescent="0.25">
      <c r="A34" s="7"/>
      <c r="E34" s="18"/>
      <c r="F34" s="18"/>
      <c r="G34" s="18"/>
      <c r="H34" s="21">
        <v>0.2</v>
      </c>
      <c r="I34" s="22">
        <f>I32*0.2</f>
        <v>16.8</v>
      </c>
      <c r="J34" t="s">
        <v>59</v>
      </c>
    </row>
    <row r="35" spans="1:10" ht="15.75" customHeight="1" x14ac:dyDescent="0.25">
      <c r="A35" s="7" t="s">
        <v>51</v>
      </c>
      <c r="C35" t="s">
        <v>52</v>
      </c>
      <c r="E35" s="18"/>
      <c r="F35" s="18"/>
      <c r="G35" s="18"/>
      <c r="H35" s="8">
        <v>0.30199999999999999</v>
      </c>
      <c r="I35" s="22">
        <f>I34*0.302</f>
        <v>5.0735999999999999</v>
      </c>
      <c r="J35" t="s">
        <v>60</v>
      </c>
    </row>
    <row r="36" spans="1:10" ht="15.75" customHeight="1" x14ac:dyDescent="0.25">
      <c r="A36" s="7"/>
      <c r="I36" s="22">
        <f>SUM(I32:I35)</f>
        <v>131.24160000000001</v>
      </c>
      <c r="J36" t="s">
        <v>61</v>
      </c>
    </row>
    <row r="37" spans="1:10" ht="15.75" customHeight="1" x14ac:dyDescent="0.25">
      <c r="A37" s="7" t="s">
        <v>54</v>
      </c>
      <c r="C37" t="s">
        <v>53</v>
      </c>
      <c r="H37" s="23">
        <v>2.9999999999999997E-4</v>
      </c>
      <c r="I37" s="22">
        <f>I31*0.0003</f>
        <v>4.1999999999999996E-2</v>
      </c>
      <c r="J37" t="s">
        <v>62</v>
      </c>
    </row>
    <row r="38" spans="1:10" x14ac:dyDescent="0.25">
      <c r="A38" s="7"/>
      <c r="H38" s="21">
        <v>0.01</v>
      </c>
      <c r="I38" s="22">
        <f>I31*0.01</f>
        <v>1.4000000000000001</v>
      </c>
      <c r="J38" t="s">
        <v>63</v>
      </c>
    </row>
    <row r="39" spans="1:10" x14ac:dyDescent="0.25">
      <c r="A39" s="7"/>
      <c r="H39" s="8">
        <v>2.2000000000000001E-3</v>
      </c>
      <c r="I39" s="22">
        <f>I31*H39</f>
        <v>0.308</v>
      </c>
      <c r="J39" t="s">
        <v>64</v>
      </c>
    </row>
    <row r="40" spans="1:10" x14ac:dyDescent="0.25">
      <c r="A40" s="7"/>
      <c r="H40" s="8">
        <v>1.9E-2</v>
      </c>
      <c r="I40">
        <f>I31*H40</f>
        <v>2.66</v>
      </c>
      <c r="J40" t="s">
        <v>65</v>
      </c>
    </row>
    <row r="41" spans="1:10" x14ac:dyDescent="0.25">
      <c r="A41" s="7"/>
      <c r="H41" s="8">
        <v>7.0000000000000001E-3</v>
      </c>
      <c r="I41">
        <f>I31*H41</f>
        <v>0.98</v>
      </c>
      <c r="J41" t="s">
        <v>66</v>
      </c>
    </row>
    <row r="42" spans="1:10" x14ac:dyDescent="0.25">
      <c r="A42" s="7"/>
      <c r="H42" s="8">
        <v>0.01</v>
      </c>
      <c r="I42">
        <f>I31*H42</f>
        <v>1.4000000000000001</v>
      </c>
      <c r="J42" t="s">
        <v>67</v>
      </c>
    </row>
    <row r="43" spans="1:10" x14ac:dyDescent="0.25">
      <c r="H43" s="8">
        <v>1.2E-2</v>
      </c>
      <c r="I43">
        <f>I31*H43</f>
        <v>1.68</v>
      </c>
      <c r="J43" t="s">
        <v>68</v>
      </c>
    </row>
    <row r="44" spans="1:10" x14ac:dyDescent="0.25">
      <c r="H44" s="8">
        <v>2E-3</v>
      </c>
      <c r="I44">
        <f>I31*H44</f>
        <v>0.28000000000000003</v>
      </c>
      <c r="J44" t="s">
        <v>71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132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127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100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131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ht="15.75" customHeight="1" x14ac:dyDescent="0.25">
      <c r="C10" t="s">
        <v>73</v>
      </c>
      <c r="D10" t="s">
        <v>73</v>
      </c>
      <c r="E10" s="18"/>
      <c r="F10" s="32"/>
      <c r="G10" s="18"/>
    </row>
    <row r="11" spans="1:12" ht="15.75" customHeight="1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ht="15.75" customHeight="1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customHeight="1" x14ac:dyDescent="0.25">
      <c r="A13" s="9">
        <v>1</v>
      </c>
      <c r="B13" s="10" t="s">
        <v>9</v>
      </c>
      <c r="C13" s="10">
        <v>640</v>
      </c>
      <c r="D13" s="10">
        <f>C13*8</f>
        <v>5120</v>
      </c>
      <c r="E13" s="29"/>
      <c r="F13" s="18"/>
      <c r="G13" s="18"/>
    </row>
    <row r="14" spans="1:12" ht="15.75" customHeight="1" x14ac:dyDescent="0.25">
      <c r="A14" s="11">
        <v>2</v>
      </c>
      <c r="B14" s="12" t="s">
        <v>10</v>
      </c>
      <c r="C14" s="24">
        <v>360</v>
      </c>
      <c r="D14" s="24">
        <f t="shared" ref="D14" si="0">D15+D16+D17+D18+D19</f>
        <v>4122.6239999999989</v>
      </c>
      <c r="E14" s="30"/>
      <c r="F14" s="30"/>
      <c r="G14" s="30"/>
    </row>
    <row r="15" spans="1:12" ht="15.75" customHeight="1" x14ac:dyDescent="0.25">
      <c r="A15" s="13" t="s">
        <v>16</v>
      </c>
      <c r="B15" s="14" t="s">
        <v>113</v>
      </c>
      <c r="C15" s="25">
        <f>C13*0.6</f>
        <v>384</v>
      </c>
      <c r="D15" s="25">
        <f t="shared" ref="D15:D19" si="1">C15*8</f>
        <v>3072</v>
      </c>
      <c r="E15" s="31"/>
      <c r="F15" s="30"/>
      <c r="G15" s="30"/>
    </row>
    <row r="16" spans="1:12" ht="15.75" hidden="1" customHeight="1" x14ac:dyDescent="0.25">
      <c r="A16" s="13" t="s">
        <v>17</v>
      </c>
      <c r="B16" s="14" t="s">
        <v>18</v>
      </c>
      <c r="C16" s="25">
        <f>C15*H33</f>
        <v>115.96799999999999</v>
      </c>
      <c r="D16" s="25">
        <f t="shared" si="1"/>
        <v>927.74399999999991</v>
      </c>
      <c r="E16" s="31"/>
      <c r="F16" s="30"/>
      <c r="G16" s="30"/>
    </row>
    <row r="17" spans="1:11" ht="15.75" hidden="1" customHeight="1" x14ac:dyDescent="0.25">
      <c r="A17" s="13" t="s">
        <v>19</v>
      </c>
      <c r="B17" s="14" t="s">
        <v>20</v>
      </c>
      <c r="C17" s="25">
        <f>C13*H42</f>
        <v>6.4</v>
      </c>
      <c r="D17" s="25">
        <f t="shared" si="1"/>
        <v>51.2</v>
      </c>
      <c r="E17" s="31"/>
      <c r="F17" s="30"/>
      <c r="G17" s="30"/>
    </row>
    <row r="18" spans="1:11" ht="15.75" hidden="1" customHeight="1" x14ac:dyDescent="0.25">
      <c r="A18" s="13" t="s">
        <v>21</v>
      </c>
      <c r="B18" s="14" t="s">
        <v>22</v>
      </c>
      <c r="C18" s="25">
        <f>C13*H43</f>
        <v>7.68</v>
      </c>
      <c r="D18" s="25">
        <f t="shared" si="1"/>
        <v>61.44</v>
      </c>
      <c r="E18" s="31"/>
      <c r="F18" s="30"/>
      <c r="G18" s="30"/>
    </row>
    <row r="19" spans="1:11" ht="15.75" hidden="1" customHeight="1" x14ac:dyDescent="0.25">
      <c r="A19" s="13" t="s">
        <v>23</v>
      </c>
      <c r="B19" s="14" t="s">
        <v>24</v>
      </c>
      <c r="C19" s="25">
        <f>C13*H44</f>
        <v>1.28</v>
      </c>
      <c r="D19" s="25">
        <f t="shared" si="1"/>
        <v>10.24</v>
      </c>
      <c r="E19" s="31"/>
      <c r="F19" s="30"/>
      <c r="G19" s="30"/>
    </row>
    <row r="20" spans="1:11" ht="15.75" customHeight="1" x14ac:dyDescent="0.25">
      <c r="A20" s="13" t="s">
        <v>25</v>
      </c>
      <c r="B20" s="14" t="s">
        <v>114</v>
      </c>
      <c r="C20" s="25">
        <f>C13-C15</f>
        <v>256</v>
      </c>
      <c r="D20" s="24">
        <f t="shared" ref="D20:D21" si="2">D21+D22+D23</f>
        <v>3439.9654399999999</v>
      </c>
      <c r="E20" s="31"/>
      <c r="F20" s="30"/>
      <c r="G20" s="30"/>
    </row>
    <row r="21" spans="1:11" ht="15.75" customHeight="1" x14ac:dyDescent="0.25">
      <c r="A21" s="13" t="s">
        <v>39</v>
      </c>
      <c r="B21" s="12" t="s">
        <v>115</v>
      </c>
      <c r="C21" s="24">
        <f>C22+C23+C24</f>
        <v>279.99567999999999</v>
      </c>
      <c r="D21" s="24">
        <f t="shared" si="2"/>
        <v>2239.9654399999999</v>
      </c>
      <c r="E21" s="30"/>
      <c r="F21" s="30"/>
      <c r="G21" s="30"/>
    </row>
    <row r="22" spans="1:11" ht="15.75" customHeight="1" x14ac:dyDescent="0.25">
      <c r="A22" s="13" t="s">
        <v>26</v>
      </c>
      <c r="B22" s="14" t="s">
        <v>27</v>
      </c>
      <c r="C22" s="25">
        <v>120</v>
      </c>
      <c r="D22" s="25">
        <f>C22*8</f>
        <v>960</v>
      </c>
      <c r="E22" s="31"/>
      <c r="F22" s="30">
        <f>C15*0.45*0.3</f>
        <v>51.84</v>
      </c>
      <c r="G22" s="30"/>
    </row>
    <row r="23" spans="1:11" ht="15.75" customHeight="1" x14ac:dyDescent="0.25">
      <c r="A23" s="13" t="s">
        <v>28</v>
      </c>
      <c r="B23" s="15" t="s">
        <v>30</v>
      </c>
      <c r="C23" s="26">
        <v>30</v>
      </c>
      <c r="D23" s="25">
        <f>C23*8</f>
        <v>240</v>
      </c>
      <c r="E23" s="31"/>
      <c r="F23" s="30"/>
      <c r="G23" s="30"/>
    </row>
    <row r="24" spans="1:11" ht="15.75" customHeight="1" x14ac:dyDescent="0.25">
      <c r="A24" s="13" t="s">
        <v>31</v>
      </c>
      <c r="B24" s="14" t="s">
        <v>32</v>
      </c>
      <c r="C24" s="24">
        <f>C25+C27+C28+C26</f>
        <v>129.99567999999999</v>
      </c>
      <c r="D24" s="24">
        <f>D25+D27+D28+D26</f>
        <v>1039.9654399999999</v>
      </c>
      <c r="E24" s="30"/>
      <c r="F24" s="30"/>
      <c r="G24" s="30"/>
    </row>
    <row r="25" spans="1:11" ht="15.75" customHeight="1" x14ac:dyDescent="0.25">
      <c r="A25" s="13" t="s">
        <v>33</v>
      </c>
      <c r="B25" s="15" t="s">
        <v>34</v>
      </c>
      <c r="C25" s="26">
        <f>C15*0.45*0.3</f>
        <v>51.84</v>
      </c>
      <c r="D25" s="25">
        <f t="shared" ref="D25:D29" si="3">C25*8</f>
        <v>414.72</v>
      </c>
      <c r="E25" s="31"/>
      <c r="F25" s="30"/>
      <c r="G25" s="30"/>
      <c r="I25" s="8"/>
    </row>
    <row r="26" spans="1:11" ht="15.75" customHeight="1" x14ac:dyDescent="0.25">
      <c r="A26" s="13" t="s">
        <v>35</v>
      </c>
      <c r="B26" s="15" t="s">
        <v>72</v>
      </c>
      <c r="C26" s="26">
        <f>C25*0.302</f>
        <v>15.65568</v>
      </c>
      <c r="D26" s="25">
        <f t="shared" si="3"/>
        <v>125.24544</v>
      </c>
      <c r="E26" s="31"/>
      <c r="F26" s="30"/>
      <c r="G26" s="30"/>
      <c r="I26" s="8"/>
    </row>
    <row r="27" spans="1:11" ht="15.75" customHeight="1" x14ac:dyDescent="0.25">
      <c r="A27" s="13" t="s">
        <v>35</v>
      </c>
      <c r="B27" s="4" t="s">
        <v>36</v>
      </c>
      <c r="C27" s="24">
        <v>14.16</v>
      </c>
      <c r="D27" s="25">
        <f t="shared" si="3"/>
        <v>113.28</v>
      </c>
      <c r="E27" s="31"/>
      <c r="F27" s="30"/>
      <c r="G27" s="30"/>
    </row>
    <row r="28" spans="1:11" ht="15.75" customHeight="1" x14ac:dyDescent="0.25">
      <c r="A28" s="13" t="s">
        <v>37</v>
      </c>
      <c r="B28" s="4" t="s">
        <v>38</v>
      </c>
      <c r="C28" s="24">
        <v>48.34</v>
      </c>
      <c r="D28" s="25">
        <f t="shared" si="3"/>
        <v>386.72</v>
      </c>
      <c r="E28" s="31"/>
      <c r="F28" s="30"/>
      <c r="G28" s="30"/>
    </row>
    <row r="29" spans="1:11" ht="15.75" hidden="1" customHeight="1" x14ac:dyDescent="0.25">
      <c r="A29" s="13" t="s">
        <v>39</v>
      </c>
      <c r="B29" s="4" t="s">
        <v>40</v>
      </c>
      <c r="C29" s="24">
        <v>4.24</v>
      </c>
      <c r="D29" s="25">
        <f t="shared" si="3"/>
        <v>33.92</v>
      </c>
      <c r="E29" s="30"/>
      <c r="F29" s="30"/>
      <c r="G29" s="30"/>
    </row>
    <row r="30" spans="1:11" ht="15.75" customHeight="1" x14ac:dyDescent="0.25">
      <c r="A30" s="13" t="s">
        <v>41</v>
      </c>
      <c r="B30" s="4" t="s">
        <v>42</v>
      </c>
      <c r="C30" s="24">
        <f>C14+C21</f>
        <v>639.99567999999999</v>
      </c>
      <c r="D30" s="16">
        <f>D14+D21+D29</f>
        <v>6396.5094399999989</v>
      </c>
      <c r="E30" s="30"/>
      <c r="F30" s="30"/>
      <c r="G30" s="30"/>
    </row>
    <row r="31" spans="1:11" ht="15.75" customHeight="1" x14ac:dyDescent="0.25">
      <c r="A31" s="13" t="s">
        <v>45</v>
      </c>
      <c r="B31" s="4" t="s">
        <v>46</v>
      </c>
      <c r="C31" s="24">
        <v>640</v>
      </c>
      <c r="D31" s="24"/>
      <c r="E31" s="30"/>
      <c r="F31" s="30"/>
      <c r="G31" s="30"/>
      <c r="I31">
        <v>140</v>
      </c>
      <c r="J31">
        <v>4</v>
      </c>
      <c r="K31">
        <f>I31*J31</f>
        <v>560</v>
      </c>
    </row>
    <row r="32" spans="1:11" ht="15.75" customHeight="1" x14ac:dyDescent="0.25">
      <c r="A32" s="13" t="s">
        <v>47</v>
      </c>
      <c r="B32" s="4" t="s">
        <v>49</v>
      </c>
      <c r="C32" s="24">
        <v>640</v>
      </c>
      <c r="D32" s="24"/>
      <c r="E32" s="30"/>
      <c r="F32" s="30"/>
      <c r="G32" s="30"/>
      <c r="H32" s="21">
        <v>0.6</v>
      </c>
      <c r="I32">
        <f>I31*0.6</f>
        <v>84</v>
      </c>
      <c r="J32" t="s">
        <v>57</v>
      </c>
    </row>
    <row r="33" spans="1:10" ht="15.75" customHeight="1" x14ac:dyDescent="0.25">
      <c r="A33" s="13" t="s">
        <v>48</v>
      </c>
      <c r="B33" s="4" t="s">
        <v>50</v>
      </c>
      <c r="C33" s="24">
        <f>C32/4</f>
        <v>160</v>
      </c>
      <c r="D33" s="24"/>
      <c r="E33" s="30"/>
      <c r="F33" s="30"/>
      <c r="G33" s="30"/>
      <c r="H33" s="8">
        <v>0.30199999999999999</v>
      </c>
      <c r="I33" s="22">
        <f>I32*0.302</f>
        <v>25.367999999999999</v>
      </c>
      <c r="J33" t="s">
        <v>58</v>
      </c>
    </row>
    <row r="34" spans="1:10" ht="15.75" customHeight="1" x14ac:dyDescent="0.25">
      <c r="A34" s="7"/>
      <c r="E34" s="18"/>
      <c r="F34" s="18"/>
      <c r="G34" s="18"/>
      <c r="H34" s="21">
        <v>0.2</v>
      </c>
      <c r="I34" s="22">
        <f>I32*0.2</f>
        <v>16.8</v>
      </c>
      <c r="J34" t="s">
        <v>59</v>
      </c>
    </row>
    <row r="35" spans="1:10" ht="15.75" customHeight="1" x14ac:dyDescent="0.25">
      <c r="A35" s="7" t="s">
        <v>51</v>
      </c>
      <c r="C35" t="s">
        <v>52</v>
      </c>
      <c r="E35" s="18"/>
      <c r="F35" s="18"/>
      <c r="G35" s="18"/>
      <c r="H35" s="8">
        <v>0.30199999999999999</v>
      </c>
      <c r="I35" s="22">
        <f>I34*0.302</f>
        <v>5.0735999999999999</v>
      </c>
      <c r="J35" t="s">
        <v>60</v>
      </c>
    </row>
    <row r="36" spans="1:10" ht="15.75" customHeight="1" x14ac:dyDescent="0.25">
      <c r="A36" s="7"/>
      <c r="I36" s="22">
        <f>SUM(I32:I35)</f>
        <v>131.24160000000001</v>
      </c>
      <c r="J36" t="s">
        <v>61</v>
      </c>
    </row>
    <row r="37" spans="1:10" ht="15.75" customHeight="1" x14ac:dyDescent="0.25">
      <c r="A37" s="7" t="s">
        <v>54</v>
      </c>
      <c r="C37" t="s">
        <v>53</v>
      </c>
      <c r="H37" s="23">
        <v>2.9999999999999997E-4</v>
      </c>
      <c r="I37" s="22">
        <f>I31*0.0003</f>
        <v>4.1999999999999996E-2</v>
      </c>
      <c r="J37" t="s">
        <v>62</v>
      </c>
    </row>
    <row r="38" spans="1:10" x14ac:dyDescent="0.25">
      <c r="A38" s="7"/>
      <c r="H38" s="21">
        <v>0.01</v>
      </c>
      <c r="I38" s="22">
        <f>I31*0.01</f>
        <v>1.4000000000000001</v>
      </c>
      <c r="J38" t="s">
        <v>63</v>
      </c>
    </row>
    <row r="39" spans="1:10" x14ac:dyDescent="0.25">
      <c r="A39" s="7"/>
      <c r="H39" s="8">
        <v>2.2000000000000001E-3</v>
      </c>
      <c r="I39" s="22">
        <f>I31*H39</f>
        <v>0.308</v>
      </c>
      <c r="J39" t="s">
        <v>64</v>
      </c>
    </row>
    <row r="40" spans="1:10" x14ac:dyDescent="0.25">
      <c r="A40" s="7"/>
      <c r="H40" s="8">
        <v>1.9E-2</v>
      </c>
      <c r="I40">
        <f>I31*H40</f>
        <v>2.66</v>
      </c>
      <c r="J40" t="s">
        <v>65</v>
      </c>
    </row>
    <row r="41" spans="1:10" x14ac:dyDescent="0.25">
      <c r="A41" s="7"/>
      <c r="H41" s="8">
        <v>7.0000000000000001E-3</v>
      </c>
      <c r="I41">
        <f>I31*H41</f>
        <v>0.98</v>
      </c>
      <c r="J41" t="s">
        <v>66</v>
      </c>
    </row>
    <row r="42" spans="1:10" x14ac:dyDescent="0.25">
      <c r="A42" s="7"/>
      <c r="H42" s="8">
        <v>0.01</v>
      </c>
      <c r="I42">
        <f>I31*H42</f>
        <v>1.4000000000000001</v>
      </c>
      <c r="J42" t="s">
        <v>67</v>
      </c>
    </row>
    <row r="43" spans="1:10" x14ac:dyDescent="0.25">
      <c r="H43" s="8">
        <v>1.2E-2</v>
      </c>
      <c r="I43">
        <f>I31*H43</f>
        <v>1.68</v>
      </c>
      <c r="J43" t="s">
        <v>68</v>
      </c>
    </row>
    <row r="44" spans="1:10" x14ac:dyDescent="0.25">
      <c r="H44" s="8">
        <v>2E-3</v>
      </c>
      <c r="I44">
        <f>I31*H44</f>
        <v>0.28000000000000003</v>
      </c>
      <c r="J44" t="s">
        <v>71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>
      <selection activeCell="R47" sqref="R47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130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34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129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600</v>
      </c>
      <c r="D13" s="10">
        <f>C13*8</f>
        <v>4800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368.93999999999994</v>
      </c>
      <c r="D14" s="24">
        <f t="shared" ref="D14" si="0">D15+D16+D17+D18+D19</f>
        <v>2951.5199999999995</v>
      </c>
      <c r="E14" s="30"/>
      <c r="F14" s="30">
        <f>C14+C20</f>
        <v>594.88499999999999</v>
      </c>
      <c r="G14" s="30"/>
    </row>
    <row r="15" spans="1:12" x14ac:dyDescent="0.25">
      <c r="A15" s="13" t="s">
        <v>16</v>
      </c>
      <c r="B15" s="14" t="s">
        <v>44</v>
      </c>
      <c r="C15" s="25">
        <f>C13*0.45</f>
        <v>270</v>
      </c>
      <c r="D15" s="25">
        <f t="shared" ref="D15:D19" si="1">C15*8</f>
        <v>2160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81.539999999999992</v>
      </c>
      <c r="D16" s="25">
        <f t="shared" si="1"/>
        <v>652.31999999999994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6</v>
      </c>
      <c r="D17" s="25">
        <f t="shared" si="1"/>
        <v>48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7.2</v>
      </c>
      <c r="D18" s="25">
        <f t="shared" si="1"/>
        <v>57.6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4.2</v>
      </c>
      <c r="D19" s="25">
        <f t="shared" si="1"/>
        <v>33.6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225.94499999999999</v>
      </c>
      <c r="D20" s="24">
        <f t="shared" ref="D20" si="2">D21+D22+D23</f>
        <v>1807.56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120</v>
      </c>
      <c r="D21" s="25">
        <f>C21*8</f>
        <v>960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6</v>
      </c>
      <c r="D22" s="25">
        <f>C22*8</f>
        <v>48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99.944999999999993</v>
      </c>
      <c r="D23" s="24">
        <f>D24+D26+D27+D25</f>
        <v>799.56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67.5</v>
      </c>
      <c r="D24" s="25">
        <f t="shared" ref="D24:D28" si="3">C24*8</f>
        <v>540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20.384999999999998</v>
      </c>
      <c r="D25" s="25">
        <f t="shared" si="3"/>
        <v>163.07999999999998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0.66</v>
      </c>
      <c r="D26" s="25">
        <f t="shared" si="3"/>
        <v>5.28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11.4</v>
      </c>
      <c r="D27" s="25">
        <f t="shared" si="3"/>
        <v>91.2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48</v>
      </c>
      <c r="D28" s="25">
        <f t="shared" si="3"/>
        <v>384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16">
        <f>C14+C20+C28</f>
        <v>642.88499999999999</v>
      </c>
      <c r="D29" s="16">
        <f>D14+D20+D28</f>
        <v>5143.08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600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24">
        <f>C31/4</f>
        <v>150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1.1000000000000001E-3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0.2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7.0000000000000001E-3</v>
      </c>
      <c r="I43">
        <f>I30*H43</f>
        <v>0.98</v>
      </c>
      <c r="J43" t="s">
        <v>71</v>
      </c>
    </row>
    <row r="44" spans="1:10" x14ac:dyDescent="0.25">
      <c r="H44" s="21">
        <v>0.08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C1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134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0.5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34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133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600</v>
      </c>
      <c r="D13" s="10">
        <f>C13*8</f>
        <v>4800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368.93999999999994</v>
      </c>
      <c r="D14" s="24">
        <f t="shared" ref="D14" si="0">D15+D16+D17+D18+D19</f>
        <v>2951.5199999999995</v>
      </c>
      <c r="E14" s="30"/>
      <c r="F14" s="30">
        <f>C14+C20</f>
        <v>594.88499999999999</v>
      </c>
      <c r="G14" s="30"/>
    </row>
    <row r="15" spans="1:12" x14ac:dyDescent="0.25">
      <c r="A15" s="13" t="s">
        <v>16</v>
      </c>
      <c r="B15" s="14" t="s">
        <v>44</v>
      </c>
      <c r="C15" s="25">
        <f>C13*0.45</f>
        <v>270</v>
      </c>
      <c r="D15" s="25">
        <f t="shared" ref="D15:D19" si="1">C15*8</f>
        <v>2160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81.539999999999992</v>
      </c>
      <c r="D16" s="25">
        <f t="shared" si="1"/>
        <v>652.31999999999994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6</v>
      </c>
      <c r="D17" s="25">
        <f t="shared" si="1"/>
        <v>48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7.2</v>
      </c>
      <c r="D18" s="25">
        <f t="shared" si="1"/>
        <v>57.6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4.2</v>
      </c>
      <c r="D19" s="25">
        <f t="shared" si="1"/>
        <v>33.6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225.94499999999999</v>
      </c>
      <c r="D20" s="24">
        <f t="shared" ref="D20" si="2">D21+D22+D23</f>
        <v>1807.56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120</v>
      </c>
      <c r="D21" s="25">
        <f>C21*8</f>
        <v>960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6</v>
      </c>
      <c r="D22" s="25">
        <f>C22*8</f>
        <v>48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99.944999999999993</v>
      </c>
      <c r="D23" s="24">
        <f>D24+D26+D27+D25</f>
        <v>799.56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67.5</v>
      </c>
      <c r="D24" s="25">
        <f t="shared" ref="D24:D28" si="3">C24*8</f>
        <v>540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20.384999999999998</v>
      </c>
      <c r="D25" s="25">
        <f t="shared" si="3"/>
        <v>163.07999999999998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0.66</v>
      </c>
      <c r="D26" s="25">
        <f t="shared" si="3"/>
        <v>5.28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11.4</v>
      </c>
      <c r="D27" s="25">
        <f t="shared" si="3"/>
        <v>91.2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48</v>
      </c>
      <c r="D28" s="25">
        <f t="shared" si="3"/>
        <v>384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16">
        <f>C14+C20+C28</f>
        <v>642.88499999999999</v>
      </c>
      <c r="D29" s="16">
        <f>D14+D20+D28</f>
        <v>5143.08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600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24">
        <f>C31/4</f>
        <v>150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1.1000000000000001E-3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0.2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7.0000000000000001E-3</v>
      </c>
      <c r="I43">
        <f>I30*H43</f>
        <v>0.98</v>
      </c>
      <c r="J43" t="s">
        <v>71</v>
      </c>
    </row>
    <row r="44" spans="1:10" x14ac:dyDescent="0.25">
      <c r="H44" s="21">
        <v>0.08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9" workbookViewId="0">
      <selection activeCell="F9" sqref="F1:L1048576"/>
    </sheetView>
  </sheetViews>
  <sheetFormatPr defaultRowHeight="15" x14ac:dyDescent="0.25"/>
  <cols>
    <col min="1" max="1" width="13" customWidth="1"/>
    <col min="2" max="2" width="54.5703125" customWidth="1"/>
    <col min="3" max="3" width="10" customWidth="1"/>
    <col min="4" max="5" width="10.42578125" customWidth="1"/>
    <col min="6" max="6" width="10.7109375" hidden="1" customWidth="1"/>
    <col min="7" max="7" width="9.5703125" hidden="1" customWidth="1"/>
    <col min="8" max="12" width="0" hidden="1" customWidth="1"/>
  </cols>
  <sheetData>
    <row r="1" spans="1:12" x14ac:dyDescent="0.25">
      <c r="B1" s="3" t="s">
        <v>2</v>
      </c>
      <c r="C1" s="3"/>
      <c r="D1" s="3"/>
      <c r="E1" s="3"/>
      <c r="F1" s="18"/>
      <c r="G1" s="18"/>
    </row>
    <row r="2" spans="1:12" x14ac:dyDescent="0.25">
      <c r="B2" s="3" t="s">
        <v>3</v>
      </c>
      <c r="C2" s="3"/>
      <c r="D2" s="3"/>
      <c r="E2" s="3"/>
      <c r="F2" s="18"/>
      <c r="G2" s="18"/>
    </row>
    <row r="3" spans="1:12" x14ac:dyDescent="0.25">
      <c r="A3" s="1"/>
      <c r="B3" s="17" t="s">
        <v>139</v>
      </c>
      <c r="C3" s="17"/>
      <c r="D3" s="17"/>
      <c r="E3" s="20"/>
      <c r="F3" s="19"/>
      <c r="G3" s="18"/>
    </row>
    <row r="4" spans="1:12" x14ac:dyDescent="0.25">
      <c r="A4" s="2"/>
      <c r="B4" s="2" t="s">
        <v>69</v>
      </c>
      <c r="C4" s="2"/>
      <c r="D4" s="2"/>
      <c r="E4" s="18"/>
      <c r="F4" s="18"/>
      <c r="G4" s="18"/>
      <c r="H4" t="s">
        <v>14</v>
      </c>
    </row>
    <row r="5" spans="1:12" x14ac:dyDescent="0.25">
      <c r="A5" t="s">
        <v>4</v>
      </c>
      <c r="C5" t="s">
        <v>116</v>
      </c>
      <c r="F5" s="18"/>
      <c r="G5" s="18"/>
      <c r="H5" t="s">
        <v>11</v>
      </c>
      <c r="I5" t="s">
        <v>12</v>
      </c>
      <c r="J5" t="s">
        <v>13</v>
      </c>
      <c r="L5">
        <v>0.8</v>
      </c>
    </row>
    <row r="6" spans="1:12" x14ac:dyDescent="0.25">
      <c r="A6" t="s">
        <v>8</v>
      </c>
      <c r="C6">
        <v>1</v>
      </c>
      <c r="F6" s="18"/>
      <c r="G6" s="18"/>
      <c r="H6">
        <v>30</v>
      </c>
      <c r="I6">
        <v>120</v>
      </c>
      <c r="J6">
        <v>4</v>
      </c>
      <c r="K6">
        <f>H6*I6*J6</f>
        <v>14400</v>
      </c>
      <c r="L6">
        <f>K6*L5</f>
        <v>11520</v>
      </c>
    </row>
    <row r="7" spans="1:12" x14ac:dyDescent="0.25">
      <c r="A7" t="s">
        <v>5</v>
      </c>
      <c r="C7">
        <v>34</v>
      </c>
      <c r="F7" s="18"/>
      <c r="G7" s="18"/>
      <c r="H7" t="s">
        <v>15</v>
      </c>
      <c r="J7">
        <v>8</v>
      </c>
      <c r="K7">
        <f>K6*J7</f>
        <v>115200</v>
      </c>
      <c r="L7">
        <f>K7*L5</f>
        <v>92160</v>
      </c>
    </row>
    <row r="8" spans="1:12" x14ac:dyDescent="0.25">
      <c r="A8" t="s">
        <v>140</v>
      </c>
      <c r="F8" s="18"/>
      <c r="G8" s="18"/>
    </row>
    <row r="9" spans="1:12" x14ac:dyDescent="0.25">
      <c r="A9" t="s">
        <v>6</v>
      </c>
      <c r="C9">
        <v>1</v>
      </c>
      <c r="E9" s="18"/>
      <c r="F9" s="18"/>
      <c r="G9" s="18"/>
    </row>
    <row r="10" spans="1:12" x14ac:dyDescent="0.25">
      <c r="C10" t="s">
        <v>73</v>
      </c>
      <c r="D10" t="s">
        <v>73</v>
      </c>
      <c r="E10" s="18"/>
      <c r="F10" s="32"/>
      <c r="G10" s="18"/>
    </row>
    <row r="11" spans="1:12" ht="45" x14ac:dyDescent="0.25">
      <c r="A11" s="4" t="s">
        <v>0</v>
      </c>
      <c r="B11" s="4" t="s">
        <v>1</v>
      </c>
      <c r="C11" s="5" t="s">
        <v>7</v>
      </c>
      <c r="D11" s="5" t="s">
        <v>70</v>
      </c>
      <c r="E11" s="27"/>
      <c r="F11" s="27"/>
      <c r="G11" s="27"/>
      <c r="I11">
        <v>120</v>
      </c>
      <c r="J11">
        <v>4</v>
      </c>
      <c r="K11">
        <f>I11*J11</f>
        <v>480</v>
      </c>
    </row>
    <row r="12" spans="1:12" x14ac:dyDescent="0.25">
      <c r="A12" s="6">
        <v>1</v>
      </c>
      <c r="B12" s="6">
        <v>2</v>
      </c>
      <c r="C12" s="6">
        <v>3</v>
      </c>
      <c r="D12" s="6">
        <v>4</v>
      </c>
      <c r="E12" s="28"/>
      <c r="F12" s="28"/>
      <c r="G12" s="28"/>
    </row>
    <row r="13" spans="1:12" ht="15.75" x14ac:dyDescent="0.25">
      <c r="A13" s="9">
        <v>1</v>
      </c>
      <c r="B13" s="10" t="s">
        <v>9</v>
      </c>
      <c r="C13" s="10">
        <v>800</v>
      </c>
      <c r="D13" s="10">
        <f>C13*8</f>
        <v>6400</v>
      </c>
      <c r="E13" s="29"/>
      <c r="F13" s="18"/>
      <c r="G13" s="18"/>
    </row>
    <row r="14" spans="1:12" x14ac:dyDescent="0.25">
      <c r="A14" s="11">
        <v>2</v>
      </c>
      <c r="B14" s="12" t="s">
        <v>10</v>
      </c>
      <c r="C14" s="24">
        <f>C15+C16+C17+C18+C19</f>
        <v>491.92000000000007</v>
      </c>
      <c r="D14" s="24">
        <f t="shared" ref="D14" si="0">D15+D16+D17+D18+D19</f>
        <v>3935.3600000000006</v>
      </c>
      <c r="E14" s="30"/>
      <c r="F14" s="30">
        <f>C14+C20</f>
        <v>793.18000000000006</v>
      </c>
      <c r="G14" s="30"/>
    </row>
    <row r="15" spans="1:12" x14ac:dyDescent="0.25">
      <c r="A15" s="13" t="s">
        <v>16</v>
      </c>
      <c r="B15" s="14" t="s">
        <v>44</v>
      </c>
      <c r="C15" s="25">
        <f>C13*0.45</f>
        <v>360</v>
      </c>
      <c r="D15" s="25">
        <f t="shared" ref="D15:D19" si="1">C15*8</f>
        <v>2880</v>
      </c>
      <c r="E15" s="31"/>
      <c r="F15" s="30"/>
      <c r="G15" s="30"/>
    </row>
    <row r="16" spans="1:12" x14ac:dyDescent="0.25">
      <c r="A16" s="13" t="s">
        <v>17</v>
      </c>
      <c r="B16" s="14" t="s">
        <v>18</v>
      </c>
      <c r="C16" s="25">
        <f>C15*H32</f>
        <v>108.72</v>
      </c>
      <c r="D16" s="25">
        <f t="shared" si="1"/>
        <v>869.76</v>
      </c>
      <c r="E16" s="31"/>
      <c r="F16" s="30"/>
      <c r="G16" s="30"/>
    </row>
    <row r="17" spans="1:11" x14ac:dyDescent="0.25">
      <c r="A17" s="13" t="s">
        <v>19</v>
      </c>
      <c r="B17" s="14" t="s">
        <v>20</v>
      </c>
      <c r="C17" s="25">
        <f>C13*H41</f>
        <v>8</v>
      </c>
      <c r="D17" s="25">
        <f t="shared" si="1"/>
        <v>64</v>
      </c>
      <c r="E17" s="31"/>
      <c r="F17" s="30"/>
      <c r="G17" s="30"/>
    </row>
    <row r="18" spans="1:11" x14ac:dyDescent="0.25">
      <c r="A18" s="13" t="s">
        <v>21</v>
      </c>
      <c r="B18" s="14" t="s">
        <v>22</v>
      </c>
      <c r="C18" s="25">
        <f>C13*H42</f>
        <v>9.6</v>
      </c>
      <c r="D18" s="25">
        <f t="shared" si="1"/>
        <v>76.8</v>
      </c>
      <c r="E18" s="31"/>
      <c r="F18" s="30"/>
      <c r="G18" s="30"/>
    </row>
    <row r="19" spans="1:11" x14ac:dyDescent="0.25">
      <c r="A19" s="13" t="s">
        <v>23</v>
      </c>
      <c r="B19" s="14" t="s">
        <v>24</v>
      </c>
      <c r="C19" s="25">
        <f>C13*H43</f>
        <v>5.6000000000000005</v>
      </c>
      <c r="D19" s="25">
        <f t="shared" si="1"/>
        <v>44.800000000000004</v>
      </c>
      <c r="E19" s="31"/>
      <c r="F19" s="30"/>
      <c r="G19" s="30"/>
    </row>
    <row r="20" spans="1:11" x14ac:dyDescent="0.25">
      <c r="A20" s="13" t="s">
        <v>25</v>
      </c>
      <c r="B20" s="12" t="s">
        <v>29</v>
      </c>
      <c r="C20" s="24">
        <f>C21+C22+C23</f>
        <v>301.26</v>
      </c>
      <c r="D20" s="24">
        <f t="shared" ref="D20" si="2">D21+D22+D23</f>
        <v>2410.08</v>
      </c>
      <c r="E20" s="30"/>
      <c r="F20" s="30"/>
      <c r="G20" s="30"/>
    </row>
    <row r="21" spans="1:11" x14ac:dyDescent="0.25">
      <c r="A21" s="13" t="s">
        <v>26</v>
      </c>
      <c r="B21" s="14" t="s">
        <v>27</v>
      </c>
      <c r="C21" s="25">
        <f>C13*H37</f>
        <v>160</v>
      </c>
      <c r="D21" s="25">
        <f>C21*8</f>
        <v>1280</v>
      </c>
      <c r="E21" s="31"/>
      <c r="F21" s="30"/>
      <c r="G21" s="30"/>
      <c r="I21">
        <f>K7*0.0243</f>
        <v>2799.3599999999997</v>
      </c>
      <c r="J21">
        <v>2.4299999999999999E-2</v>
      </c>
    </row>
    <row r="22" spans="1:11" ht="24" x14ac:dyDescent="0.25">
      <c r="A22" s="13" t="s">
        <v>28</v>
      </c>
      <c r="B22" s="15" t="s">
        <v>30</v>
      </c>
      <c r="C22" s="26">
        <f>C13*H38</f>
        <v>8</v>
      </c>
      <c r="D22" s="25">
        <f>C22*8</f>
        <v>64</v>
      </c>
      <c r="E22" s="31"/>
      <c r="F22" s="30"/>
      <c r="G22" s="30"/>
      <c r="J22">
        <f>G22/K7</f>
        <v>0</v>
      </c>
    </row>
    <row r="23" spans="1:11" x14ac:dyDescent="0.25">
      <c r="A23" s="13" t="s">
        <v>31</v>
      </c>
      <c r="B23" s="14" t="s">
        <v>32</v>
      </c>
      <c r="C23" s="24">
        <f>C24+C26+C27+C25</f>
        <v>133.26</v>
      </c>
      <c r="D23" s="24">
        <f>D24+D26+D27+D25</f>
        <v>1066.08</v>
      </c>
      <c r="E23" s="30"/>
      <c r="F23" s="30"/>
      <c r="G23" s="30"/>
    </row>
    <row r="24" spans="1:11" ht="24" x14ac:dyDescent="0.25">
      <c r="A24" s="13" t="s">
        <v>33</v>
      </c>
      <c r="B24" s="15" t="s">
        <v>34</v>
      </c>
      <c r="C24" s="26">
        <f>C15*H33</f>
        <v>90</v>
      </c>
      <c r="D24" s="25">
        <f t="shared" ref="D24:D28" si="3">C24*8</f>
        <v>720</v>
      </c>
      <c r="E24" s="31"/>
      <c r="F24" s="30"/>
      <c r="G24" s="30"/>
      <c r="I24" s="8" t="s">
        <v>43</v>
      </c>
      <c r="K24">
        <f>K7*0.127*1.302</f>
        <v>19048.7808</v>
      </c>
    </row>
    <row r="25" spans="1:11" x14ac:dyDescent="0.25">
      <c r="A25" s="13" t="s">
        <v>35</v>
      </c>
      <c r="B25" s="15" t="s">
        <v>72</v>
      </c>
      <c r="C25" s="26">
        <f>C24*0.302</f>
        <v>27.18</v>
      </c>
      <c r="D25" s="25">
        <f t="shared" si="3"/>
        <v>217.44</v>
      </c>
      <c r="E25" s="31"/>
      <c r="F25" s="30"/>
      <c r="G25" s="30"/>
      <c r="I25" s="8"/>
    </row>
    <row r="26" spans="1:11" x14ac:dyDescent="0.25">
      <c r="A26" s="13" t="s">
        <v>35</v>
      </c>
      <c r="B26" s="4" t="s">
        <v>36</v>
      </c>
      <c r="C26" s="24">
        <f>C13*H36</f>
        <v>0.88</v>
      </c>
      <c r="D26" s="25">
        <f t="shared" si="3"/>
        <v>7.04</v>
      </c>
      <c r="E26" s="31"/>
      <c r="F26" s="30"/>
      <c r="G26" s="30"/>
      <c r="J26">
        <f>G26/K7</f>
        <v>0</v>
      </c>
    </row>
    <row r="27" spans="1:11" x14ac:dyDescent="0.25">
      <c r="A27" s="13" t="s">
        <v>37</v>
      </c>
      <c r="B27" s="4" t="s">
        <v>38</v>
      </c>
      <c r="C27" s="24">
        <f>C13*H39</f>
        <v>15.2</v>
      </c>
      <c r="D27" s="25">
        <f t="shared" si="3"/>
        <v>121.6</v>
      </c>
      <c r="E27" s="31"/>
      <c r="F27" s="30"/>
      <c r="G27" s="30"/>
    </row>
    <row r="28" spans="1:11" x14ac:dyDescent="0.25">
      <c r="A28" s="13" t="s">
        <v>39</v>
      </c>
      <c r="B28" s="4" t="s">
        <v>40</v>
      </c>
      <c r="C28" s="24">
        <f>C13*H44</f>
        <v>64</v>
      </c>
      <c r="D28" s="25">
        <f t="shared" si="3"/>
        <v>512</v>
      </c>
      <c r="E28" s="30"/>
      <c r="F28" s="30"/>
      <c r="G28" s="30"/>
      <c r="J28">
        <v>2.5000000000000001E-2</v>
      </c>
    </row>
    <row r="29" spans="1:11" x14ac:dyDescent="0.25">
      <c r="A29" s="13" t="s">
        <v>41</v>
      </c>
      <c r="B29" s="4" t="s">
        <v>42</v>
      </c>
      <c r="C29" s="16">
        <f>C14+C20+C28</f>
        <v>857.18000000000006</v>
      </c>
      <c r="D29" s="16">
        <f>D14+D20+D28</f>
        <v>6857.4400000000005</v>
      </c>
      <c r="E29" s="30"/>
      <c r="F29" s="30"/>
      <c r="G29" s="30"/>
    </row>
    <row r="30" spans="1:11" x14ac:dyDescent="0.25">
      <c r="A30" s="13" t="s">
        <v>45</v>
      </c>
      <c r="B30" s="4" t="s">
        <v>46</v>
      </c>
      <c r="C30" s="24"/>
      <c r="D30" s="24"/>
      <c r="E30" s="30"/>
      <c r="F30" s="30"/>
      <c r="G30" s="30"/>
      <c r="I30">
        <v>140</v>
      </c>
      <c r="J30">
        <v>4</v>
      </c>
      <c r="K30">
        <f>I30*J30</f>
        <v>560</v>
      </c>
    </row>
    <row r="31" spans="1:11" x14ac:dyDescent="0.25">
      <c r="A31" s="13" t="s">
        <v>47</v>
      </c>
      <c r="B31" s="4" t="s">
        <v>49</v>
      </c>
      <c r="C31" s="24">
        <v>800</v>
      </c>
      <c r="D31" s="24"/>
      <c r="E31" s="30"/>
      <c r="F31" s="30"/>
      <c r="G31" s="30"/>
      <c r="H31" s="21">
        <v>0.45</v>
      </c>
      <c r="I31">
        <f>I30*0.6</f>
        <v>84</v>
      </c>
      <c r="J31" t="s">
        <v>57</v>
      </c>
    </row>
    <row r="32" spans="1:11" x14ac:dyDescent="0.25">
      <c r="A32" s="13" t="s">
        <v>48</v>
      </c>
      <c r="B32" s="4" t="s">
        <v>50</v>
      </c>
      <c r="C32" s="24">
        <v>100</v>
      </c>
      <c r="D32" s="24"/>
      <c r="E32" s="30"/>
      <c r="F32" s="30"/>
      <c r="G32" s="30"/>
      <c r="H32" s="8">
        <v>0.30199999999999999</v>
      </c>
      <c r="I32" s="22">
        <f>I31*0.302</f>
        <v>25.367999999999999</v>
      </c>
      <c r="J32" t="s">
        <v>58</v>
      </c>
    </row>
    <row r="33" spans="1:10" x14ac:dyDescent="0.25">
      <c r="A33" s="7"/>
      <c r="E33" s="18"/>
      <c r="F33" s="18"/>
      <c r="G33" s="18"/>
      <c r="H33" s="21">
        <v>0.25</v>
      </c>
      <c r="I33" s="22">
        <f>I31*0.2</f>
        <v>16.8</v>
      </c>
      <c r="J33" t="s">
        <v>59</v>
      </c>
    </row>
    <row r="34" spans="1:10" x14ac:dyDescent="0.25">
      <c r="A34" s="7" t="s">
        <v>51</v>
      </c>
      <c r="C34" t="s">
        <v>52</v>
      </c>
      <c r="E34" s="18"/>
      <c r="F34" s="18"/>
      <c r="G34" s="18"/>
      <c r="H34" s="8">
        <v>0.30199999999999999</v>
      </c>
      <c r="I34" s="22">
        <f>I33*0.302</f>
        <v>5.0735999999999999</v>
      </c>
      <c r="J34" t="s">
        <v>60</v>
      </c>
    </row>
    <row r="35" spans="1:10" x14ac:dyDescent="0.25">
      <c r="A35" s="7"/>
      <c r="I35" s="22">
        <f>SUM(I31:I34)</f>
        <v>131.24160000000001</v>
      </c>
      <c r="J35" t="s">
        <v>61</v>
      </c>
    </row>
    <row r="36" spans="1:10" x14ac:dyDescent="0.25">
      <c r="A36" s="7" t="s">
        <v>54</v>
      </c>
      <c r="C36" t="s">
        <v>53</v>
      </c>
      <c r="H36" s="23">
        <v>1.1000000000000001E-3</v>
      </c>
      <c r="I36" s="22">
        <f>I30*0.0003</f>
        <v>4.1999999999999996E-2</v>
      </c>
      <c r="J36" t="s">
        <v>62</v>
      </c>
    </row>
    <row r="37" spans="1:10" x14ac:dyDescent="0.25">
      <c r="A37" s="7"/>
      <c r="H37" s="21">
        <v>0.2</v>
      </c>
      <c r="I37" s="22">
        <f>I30*0.01</f>
        <v>1.4000000000000001</v>
      </c>
      <c r="J37" t="s">
        <v>63</v>
      </c>
    </row>
    <row r="38" spans="1:10" x14ac:dyDescent="0.25">
      <c r="A38" s="7"/>
      <c r="H38" s="8">
        <v>0.01</v>
      </c>
      <c r="I38" s="22">
        <f>I30*H38</f>
        <v>1.4000000000000001</v>
      </c>
      <c r="J38" t="s">
        <v>64</v>
      </c>
    </row>
    <row r="39" spans="1:10" x14ac:dyDescent="0.25">
      <c r="A39" s="7"/>
      <c r="H39" s="8">
        <v>1.9E-2</v>
      </c>
      <c r="I39">
        <f>I30*H39</f>
        <v>2.66</v>
      </c>
      <c r="J39" t="s">
        <v>65</v>
      </c>
    </row>
    <row r="40" spans="1:10" x14ac:dyDescent="0.25">
      <c r="A40" s="7"/>
      <c r="H40" s="8">
        <v>0.01</v>
      </c>
      <c r="I40">
        <f>I30*H40</f>
        <v>1.4000000000000001</v>
      </c>
      <c r="J40" t="s">
        <v>66</v>
      </c>
    </row>
    <row r="41" spans="1:10" x14ac:dyDescent="0.25">
      <c r="A41" s="7"/>
      <c r="H41" s="8">
        <v>0.01</v>
      </c>
      <c r="I41">
        <f>I30*H41</f>
        <v>1.4000000000000001</v>
      </c>
      <c r="J41" t="s">
        <v>67</v>
      </c>
    </row>
    <row r="42" spans="1:10" x14ac:dyDescent="0.25">
      <c r="H42" s="8">
        <v>1.2E-2</v>
      </c>
      <c r="I42">
        <f>I30*H42</f>
        <v>1.68</v>
      </c>
      <c r="J42" t="s">
        <v>68</v>
      </c>
    </row>
    <row r="43" spans="1:10" x14ac:dyDescent="0.25">
      <c r="H43" s="8">
        <v>7.0000000000000001E-3</v>
      </c>
      <c r="I43">
        <f>I30*H43</f>
        <v>0.98</v>
      </c>
      <c r="J43" t="s">
        <v>71</v>
      </c>
    </row>
    <row r="44" spans="1:10" x14ac:dyDescent="0.25">
      <c r="H44" s="21">
        <v>0.08</v>
      </c>
    </row>
  </sheetData>
  <pageMargins left="0.7" right="0.7" top="0.75" bottom="0.75" header="0.3" footer="0.3"/>
  <pageSetup paperSize="9" scale="5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F1" sqref="F1:L1048576"/>
    </sheetView>
  </sheetViews>
  <sheetFormatPr defaultRowHeight="15" x14ac:dyDescent="0.25"/>
  <cols>
    <col min="1" max="1" width="13" customWidth="1"/>
    <col min="2" max="2" width="54.5703125" customWidth="1"/>
    <col min="3" max="3" width="12.42578125" customWidth="1"/>
    <col min="4" max="4" width="12.140625" customWidth="1"/>
    <col min="5" max="5" width="10.7109375" customWidth="1"/>
    <col min="6" max="12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  <c r="E2" s="18"/>
    </row>
    <row r="3" spans="1:11" x14ac:dyDescent="0.25">
      <c r="A3" s="1"/>
      <c r="B3" s="17" t="s">
        <v>74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E6" s="18"/>
      <c r="G6">
        <v>30</v>
      </c>
      <c r="H6">
        <v>120</v>
      </c>
      <c r="I6">
        <v>4</v>
      </c>
      <c r="J6">
        <f>G6*H6*I6</f>
        <v>14400</v>
      </c>
    </row>
    <row r="7" spans="1:11" x14ac:dyDescent="0.25">
      <c r="A7" t="s">
        <v>5</v>
      </c>
      <c r="C7">
        <v>29</v>
      </c>
      <c r="G7" t="s">
        <v>15</v>
      </c>
      <c r="I7">
        <v>8</v>
      </c>
      <c r="J7">
        <f>J6*I7</f>
        <v>115200</v>
      </c>
    </row>
    <row r="8" spans="1:11" x14ac:dyDescent="0.25">
      <c r="A8" t="s">
        <v>138</v>
      </c>
    </row>
    <row r="9" spans="1:11" x14ac:dyDescent="0.25">
      <c r="A9" t="s">
        <v>6</v>
      </c>
      <c r="C9">
        <v>1</v>
      </c>
      <c r="E9" s="18"/>
      <c r="F9" s="18"/>
      <c r="G9" s="18"/>
      <c r="H9" s="18"/>
      <c r="I9" s="18"/>
      <c r="J9" s="18"/>
      <c r="K9" s="18"/>
    </row>
    <row r="10" spans="1:11" x14ac:dyDescent="0.25">
      <c r="E10" s="18"/>
      <c r="F10" s="18"/>
      <c r="G10" s="18"/>
      <c r="H10" s="18"/>
      <c r="I10" s="18"/>
      <c r="J10" s="18"/>
      <c r="K10" s="18"/>
    </row>
    <row r="11" spans="1:11" x14ac:dyDescent="0.25">
      <c r="C11" t="s">
        <v>73</v>
      </c>
      <c r="D11" t="s">
        <v>73</v>
      </c>
      <c r="E11" s="18"/>
      <c r="F11" s="32"/>
      <c r="G11" s="18"/>
    </row>
    <row r="12" spans="1:11" ht="45" x14ac:dyDescent="0.25">
      <c r="A12" s="4" t="s">
        <v>0</v>
      </c>
      <c r="B12" s="4" t="s">
        <v>1</v>
      </c>
      <c r="C12" s="5" t="s">
        <v>7</v>
      </c>
      <c r="D12" s="5" t="s">
        <v>70</v>
      </c>
      <c r="E12" s="27"/>
      <c r="F12" s="27"/>
      <c r="G12" s="27"/>
      <c r="I12">
        <v>120</v>
      </c>
      <c r="J12">
        <v>4</v>
      </c>
      <c r="K12">
        <f>I12*J12</f>
        <v>480</v>
      </c>
    </row>
    <row r="13" spans="1:11" x14ac:dyDescent="0.25">
      <c r="A13" s="6">
        <v>1</v>
      </c>
      <c r="B13" s="6">
        <v>2</v>
      </c>
      <c r="C13" s="6">
        <v>3</v>
      </c>
      <c r="D13" s="6">
        <v>4</v>
      </c>
      <c r="E13" s="28"/>
      <c r="F13" s="28"/>
      <c r="G13" s="28"/>
    </row>
    <row r="14" spans="1:11" ht="15.75" x14ac:dyDescent="0.25">
      <c r="A14" s="9">
        <v>1</v>
      </c>
      <c r="B14" s="10" t="s">
        <v>9</v>
      </c>
      <c r="C14" s="10">
        <v>600</v>
      </c>
      <c r="D14" s="10">
        <f>C14*8</f>
        <v>4800</v>
      </c>
      <c r="E14" s="29"/>
      <c r="F14" s="18"/>
      <c r="G14" s="18"/>
    </row>
    <row r="15" spans="1:11" x14ac:dyDescent="0.25">
      <c r="A15" s="11">
        <v>2</v>
      </c>
      <c r="B15" s="12" t="s">
        <v>10</v>
      </c>
      <c r="C15" s="24">
        <f>C16+C17+C18+C19+C20</f>
        <v>368.93999999999994</v>
      </c>
      <c r="D15" s="24">
        <f t="shared" ref="D15" si="0">D16+D17+D18+D19+D20</f>
        <v>2951.5199999999995</v>
      </c>
      <c r="E15" s="30"/>
      <c r="F15" s="30">
        <f>C15+C21</f>
        <v>594.88499999999999</v>
      </c>
      <c r="G15" s="30"/>
    </row>
    <row r="16" spans="1:11" x14ac:dyDescent="0.25">
      <c r="A16" s="13" t="s">
        <v>16</v>
      </c>
      <c r="B16" s="14" t="s">
        <v>44</v>
      </c>
      <c r="C16" s="25">
        <f>C14*0.45</f>
        <v>270</v>
      </c>
      <c r="D16" s="25">
        <f t="shared" ref="D16:D20" si="1">C16*8</f>
        <v>2160</v>
      </c>
      <c r="E16" s="31"/>
      <c r="F16" s="30"/>
      <c r="G16" s="30"/>
    </row>
    <row r="17" spans="1:11" x14ac:dyDescent="0.25">
      <c r="A17" s="13" t="s">
        <v>17</v>
      </c>
      <c r="B17" s="14" t="s">
        <v>18</v>
      </c>
      <c r="C17" s="25">
        <f>C16*H33</f>
        <v>81.539999999999992</v>
      </c>
      <c r="D17" s="25">
        <f t="shared" si="1"/>
        <v>652.31999999999994</v>
      </c>
      <c r="E17" s="31"/>
      <c r="F17" s="30"/>
      <c r="G17" s="30"/>
    </row>
    <row r="18" spans="1:11" x14ac:dyDescent="0.25">
      <c r="A18" s="13" t="s">
        <v>19</v>
      </c>
      <c r="B18" s="14" t="s">
        <v>20</v>
      </c>
      <c r="C18" s="25">
        <f>C14*H42</f>
        <v>6</v>
      </c>
      <c r="D18" s="25">
        <f t="shared" si="1"/>
        <v>48</v>
      </c>
      <c r="E18" s="31"/>
      <c r="F18" s="30"/>
      <c r="G18" s="30"/>
    </row>
    <row r="19" spans="1:11" x14ac:dyDescent="0.25">
      <c r="A19" s="13" t="s">
        <v>21</v>
      </c>
      <c r="B19" s="14" t="s">
        <v>22</v>
      </c>
      <c r="C19" s="25">
        <f>C14*H43</f>
        <v>7.2</v>
      </c>
      <c r="D19" s="25">
        <f t="shared" si="1"/>
        <v>57.6</v>
      </c>
      <c r="E19" s="31"/>
      <c r="F19" s="30"/>
      <c r="G19" s="30"/>
    </row>
    <row r="20" spans="1:11" x14ac:dyDescent="0.25">
      <c r="A20" s="13" t="s">
        <v>23</v>
      </c>
      <c r="B20" s="14" t="s">
        <v>24</v>
      </c>
      <c r="C20" s="25">
        <f>C14*H44</f>
        <v>4.2</v>
      </c>
      <c r="D20" s="25">
        <f t="shared" si="1"/>
        <v>33.6</v>
      </c>
      <c r="E20" s="31"/>
      <c r="F20" s="30"/>
      <c r="G20" s="30"/>
    </row>
    <row r="21" spans="1:11" x14ac:dyDescent="0.25">
      <c r="A21" s="13" t="s">
        <v>25</v>
      </c>
      <c r="B21" s="12" t="s">
        <v>29</v>
      </c>
      <c r="C21" s="24">
        <f>C22+C23+C24</f>
        <v>225.94499999999999</v>
      </c>
      <c r="D21" s="24">
        <f t="shared" ref="D21" si="2">D22+D23+D24</f>
        <v>1807.56</v>
      </c>
      <c r="E21" s="30"/>
      <c r="F21" s="30"/>
      <c r="G21" s="30"/>
    </row>
    <row r="22" spans="1:11" x14ac:dyDescent="0.25">
      <c r="A22" s="13" t="s">
        <v>26</v>
      </c>
      <c r="B22" s="14" t="s">
        <v>27</v>
      </c>
      <c r="C22" s="25">
        <f>C14*H38</f>
        <v>120</v>
      </c>
      <c r="D22" s="25">
        <f>C22*8</f>
        <v>960</v>
      </c>
      <c r="E22" s="31"/>
      <c r="F22" s="30"/>
      <c r="G22" s="30"/>
      <c r="I22">
        <f>K8*0.0243</f>
        <v>0</v>
      </c>
      <c r="J22">
        <v>2.4299999999999999E-2</v>
      </c>
    </row>
    <row r="23" spans="1:11" ht="24" x14ac:dyDescent="0.25">
      <c r="A23" s="13" t="s">
        <v>28</v>
      </c>
      <c r="B23" s="15" t="s">
        <v>30</v>
      </c>
      <c r="C23" s="26">
        <f>C14*H39</f>
        <v>6</v>
      </c>
      <c r="D23" s="25">
        <f>C23*8</f>
        <v>48</v>
      </c>
      <c r="E23" s="31"/>
      <c r="F23" s="30"/>
      <c r="G23" s="30"/>
      <c r="J23" t="e">
        <f>G23/K8</f>
        <v>#DIV/0!</v>
      </c>
    </row>
    <row r="24" spans="1:11" x14ac:dyDescent="0.25">
      <c r="A24" s="13" t="s">
        <v>31</v>
      </c>
      <c r="B24" s="14" t="s">
        <v>32</v>
      </c>
      <c r="C24" s="24">
        <f>C25+C27+C28+C26</f>
        <v>99.944999999999993</v>
      </c>
      <c r="D24" s="24">
        <f>D25+D27+D28+D26</f>
        <v>799.56</v>
      </c>
      <c r="E24" s="30"/>
      <c r="F24" s="30"/>
      <c r="G24" s="30"/>
    </row>
    <row r="25" spans="1:11" ht="24" x14ac:dyDescent="0.25">
      <c r="A25" s="13" t="s">
        <v>33</v>
      </c>
      <c r="B25" s="15" t="s">
        <v>34</v>
      </c>
      <c r="C25" s="26">
        <f>C16*H34</f>
        <v>67.5</v>
      </c>
      <c r="D25" s="25">
        <f t="shared" ref="D25:D29" si="3">C25*8</f>
        <v>540</v>
      </c>
      <c r="E25" s="31"/>
      <c r="F25" s="30"/>
      <c r="G25" s="30"/>
      <c r="I25" s="8" t="s">
        <v>43</v>
      </c>
      <c r="K25">
        <f>K8*0.127*1.302</f>
        <v>0</v>
      </c>
    </row>
    <row r="26" spans="1:11" x14ac:dyDescent="0.25">
      <c r="A26" s="13" t="s">
        <v>35</v>
      </c>
      <c r="B26" s="15" t="s">
        <v>72</v>
      </c>
      <c r="C26" s="26">
        <f>C25*0.302</f>
        <v>20.384999999999998</v>
      </c>
      <c r="D26" s="25">
        <f t="shared" si="3"/>
        <v>163.07999999999998</v>
      </c>
      <c r="E26" s="31"/>
      <c r="F26" s="30"/>
      <c r="G26" s="30"/>
      <c r="I26" s="8"/>
    </row>
    <row r="27" spans="1:11" x14ac:dyDescent="0.25">
      <c r="A27" s="13" t="s">
        <v>35</v>
      </c>
      <c r="B27" s="4" t="s">
        <v>36</v>
      </c>
      <c r="C27" s="24">
        <f>C14*H37</f>
        <v>0.66</v>
      </c>
      <c r="D27" s="25">
        <f t="shared" si="3"/>
        <v>5.28</v>
      </c>
      <c r="E27" s="31"/>
      <c r="F27" s="30"/>
      <c r="G27" s="30"/>
      <c r="J27" t="e">
        <f>G27/K8</f>
        <v>#DIV/0!</v>
      </c>
    </row>
    <row r="28" spans="1:11" x14ac:dyDescent="0.25">
      <c r="A28" s="13" t="s">
        <v>37</v>
      </c>
      <c r="B28" s="4" t="s">
        <v>38</v>
      </c>
      <c r="C28" s="24">
        <f>C14*H40</f>
        <v>11.4</v>
      </c>
      <c r="D28" s="25">
        <f t="shared" si="3"/>
        <v>91.2</v>
      </c>
      <c r="E28" s="31"/>
      <c r="F28" s="30"/>
      <c r="G28" s="30"/>
    </row>
    <row r="29" spans="1:11" x14ac:dyDescent="0.25">
      <c r="A29" s="13" t="s">
        <v>39</v>
      </c>
      <c r="B29" s="4" t="s">
        <v>40</v>
      </c>
      <c r="C29" s="24">
        <f>C14*H45</f>
        <v>48</v>
      </c>
      <c r="D29" s="25">
        <f t="shared" si="3"/>
        <v>384</v>
      </c>
      <c r="E29" s="30"/>
      <c r="F29" s="30"/>
      <c r="G29" s="30"/>
      <c r="J29">
        <v>2.5000000000000001E-2</v>
      </c>
    </row>
    <row r="30" spans="1:11" x14ac:dyDescent="0.25">
      <c r="A30" s="13" t="s">
        <v>41</v>
      </c>
      <c r="B30" s="4" t="s">
        <v>42</v>
      </c>
      <c r="C30" s="16">
        <f>C15+C21+C29</f>
        <v>642.88499999999999</v>
      </c>
      <c r="D30" s="16">
        <f>D15+D21+D29</f>
        <v>5143.08</v>
      </c>
      <c r="E30" s="30"/>
      <c r="F30" s="30"/>
      <c r="G30" s="30"/>
    </row>
    <row r="31" spans="1:11" x14ac:dyDescent="0.25">
      <c r="A31" s="13" t="s">
        <v>45</v>
      </c>
      <c r="B31" s="4" t="s">
        <v>46</v>
      </c>
      <c r="C31" s="24"/>
      <c r="D31" s="24"/>
      <c r="E31" s="30"/>
      <c r="F31" s="30"/>
      <c r="G31" s="30"/>
      <c r="I31">
        <v>140</v>
      </c>
      <c r="J31">
        <v>4</v>
      </c>
      <c r="K31">
        <f>I31*J31</f>
        <v>560</v>
      </c>
    </row>
    <row r="32" spans="1:11" x14ac:dyDescent="0.25">
      <c r="A32" s="13" t="s">
        <v>47</v>
      </c>
      <c r="B32" s="4" t="s">
        <v>49</v>
      </c>
      <c r="C32" s="24">
        <v>600</v>
      </c>
      <c r="D32" s="24"/>
      <c r="E32" s="30"/>
      <c r="F32" s="30"/>
      <c r="G32" s="30"/>
      <c r="H32" s="21">
        <v>0.45</v>
      </c>
      <c r="I32">
        <f>I31*0.6</f>
        <v>84</v>
      </c>
      <c r="J32" t="s">
        <v>57</v>
      </c>
    </row>
    <row r="33" spans="1:10" x14ac:dyDescent="0.25">
      <c r="A33" s="13" t="s">
        <v>48</v>
      </c>
      <c r="B33" s="4" t="s">
        <v>50</v>
      </c>
      <c r="C33" s="24">
        <f>C32/4</f>
        <v>150</v>
      </c>
      <c r="D33" s="24"/>
      <c r="E33" s="30"/>
      <c r="F33" s="30"/>
      <c r="G33" s="30"/>
      <c r="H33" s="8">
        <v>0.30199999999999999</v>
      </c>
      <c r="I33" s="22">
        <f>I32*0.302</f>
        <v>25.367999999999999</v>
      </c>
      <c r="J33" t="s">
        <v>58</v>
      </c>
    </row>
    <row r="34" spans="1:10" x14ac:dyDescent="0.25">
      <c r="A34" s="7"/>
      <c r="E34" s="18"/>
      <c r="F34" s="18"/>
      <c r="G34" s="18"/>
      <c r="H34" s="21">
        <v>0.25</v>
      </c>
      <c r="I34" s="22">
        <f>I32*0.2</f>
        <v>16.8</v>
      </c>
      <c r="J34" t="s">
        <v>59</v>
      </c>
    </row>
    <row r="35" spans="1:10" x14ac:dyDescent="0.25">
      <c r="A35" s="7" t="s">
        <v>51</v>
      </c>
      <c r="C35" t="s">
        <v>52</v>
      </c>
      <c r="E35" s="18"/>
      <c r="F35" s="18"/>
      <c r="G35" s="18"/>
      <c r="H35" s="8">
        <v>0.30199999999999999</v>
      </c>
      <c r="I35" s="22">
        <f>I34*0.302</f>
        <v>5.0735999999999999</v>
      </c>
      <c r="J35" t="s">
        <v>60</v>
      </c>
    </row>
    <row r="36" spans="1:10" x14ac:dyDescent="0.25">
      <c r="A36" s="7"/>
      <c r="I36" s="22">
        <f>SUM(I32:I35)</f>
        <v>131.24160000000001</v>
      </c>
      <c r="J36" t="s">
        <v>61</v>
      </c>
    </row>
    <row r="37" spans="1:10" x14ac:dyDescent="0.25">
      <c r="A37" s="7" t="s">
        <v>54</v>
      </c>
      <c r="C37" t="s">
        <v>53</v>
      </c>
      <c r="H37" s="23">
        <v>1.1000000000000001E-3</v>
      </c>
      <c r="I37" s="22">
        <f>I31*0.0003</f>
        <v>4.1999999999999996E-2</v>
      </c>
      <c r="J37" t="s">
        <v>62</v>
      </c>
    </row>
    <row r="38" spans="1:10" x14ac:dyDescent="0.25">
      <c r="A38" s="7"/>
      <c r="H38" s="21">
        <v>0.2</v>
      </c>
      <c r="I38" s="22">
        <f>I31*0.01</f>
        <v>1.4000000000000001</v>
      </c>
      <c r="J38" t="s">
        <v>63</v>
      </c>
    </row>
    <row r="39" spans="1:10" x14ac:dyDescent="0.25">
      <c r="A39" s="7"/>
      <c r="H39" s="8">
        <v>0.01</v>
      </c>
      <c r="I39" s="22">
        <f>I31*H39</f>
        <v>1.4000000000000001</v>
      </c>
      <c r="J39" t="s">
        <v>64</v>
      </c>
    </row>
    <row r="40" spans="1:10" x14ac:dyDescent="0.25">
      <c r="A40" s="7"/>
      <c r="H40" s="8">
        <v>1.9E-2</v>
      </c>
      <c r="I40">
        <f>I31*H40</f>
        <v>2.66</v>
      </c>
      <c r="J40" t="s">
        <v>65</v>
      </c>
    </row>
    <row r="41" spans="1:10" x14ac:dyDescent="0.25">
      <c r="A41" s="7"/>
      <c r="H41" s="8">
        <v>0.01</v>
      </c>
      <c r="I41">
        <f>I31*H41</f>
        <v>1.4000000000000001</v>
      </c>
      <c r="J41" t="s">
        <v>66</v>
      </c>
    </row>
    <row r="42" spans="1:10" x14ac:dyDescent="0.25">
      <c r="A42" s="7"/>
      <c r="H42" s="8">
        <v>0.01</v>
      </c>
      <c r="I42">
        <f>I31*H42</f>
        <v>1.4000000000000001</v>
      </c>
      <c r="J42" t="s">
        <v>67</v>
      </c>
    </row>
    <row r="43" spans="1:10" x14ac:dyDescent="0.25">
      <c r="H43" s="8">
        <v>1.2E-2</v>
      </c>
      <c r="I43">
        <f>I31*H43</f>
        <v>1.68</v>
      </c>
      <c r="J43" t="s">
        <v>68</v>
      </c>
    </row>
    <row r="44" spans="1:10" x14ac:dyDescent="0.25">
      <c r="H44" s="8">
        <v>7.0000000000000001E-3</v>
      </c>
      <c r="I44">
        <f>I31*H44</f>
        <v>0.98</v>
      </c>
      <c r="J44" t="s">
        <v>71</v>
      </c>
    </row>
    <row r="45" spans="1:10" x14ac:dyDescent="0.25">
      <c r="H45" s="21">
        <v>0.08</v>
      </c>
    </row>
  </sheetData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F1" sqref="F1:M1048576"/>
    </sheetView>
  </sheetViews>
  <sheetFormatPr defaultRowHeight="15" x14ac:dyDescent="0.25"/>
  <cols>
    <col min="1" max="1" width="13" customWidth="1"/>
    <col min="2" max="2" width="54.5703125" customWidth="1"/>
    <col min="3" max="3" width="12.42578125" customWidth="1"/>
    <col min="4" max="4" width="12.140625" customWidth="1"/>
    <col min="5" max="5" width="10.7109375" customWidth="1"/>
    <col min="6" max="13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  <c r="E2" s="18"/>
    </row>
    <row r="3" spans="1:11" x14ac:dyDescent="0.25">
      <c r="A3" s="1"/>
      <c r="B3" s="17" t="s">
        <v>118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E6" s="18"/>
      <c r="G6">
        <v>30</v>
      </c>
      <c r="H6">
        <v>120</v>
      </c>
      <c r="I6">
        <v>4</v>
      </c>
      <c r="J6">
        <f>G6*H6*I6</f>
        <v>14400</v>
      </c>
    </row>
    <row r="7" spans="1:11" x14ac:dyDescent="0.25">
      <c r="A7" t="s">
        <v>5</v>
      </c>
      <c r="C7">
        <v>29</v>
      </c>
      <c r="G7" t="s">
        <v>15</v>
      </c>
      <c r="I7">
        <v>8</v>
      </c>
      <c r="J7">
        <f>J6*I7</f>
        <v>115200</v>
      </c>
    </row>
    <row r="8" spans="1:11" x14ac:dyDescent="0.25">
      <c r="A8" t="s">
        <v>80</v>
      </c>
    </row>
    <row r="9" spans="1:11" x14ac:dyDescent="0.25">
      <c r="A9" t="s">
        <v>6</v>
      </c>
      <c r="C9">
        <v>1</v>
      </c>
      <c r="E9" s="18"/>
      <c r="F9" s="18"/>
      <c r="G9" s="18"/>
      <c r="H9" s="18"/>
      <c r="I9" s="18"/>
      <c r="J9" s="18"/>
      <c r="K9" s="18"/>
    </row>
    <row r="10" spans="1:11" x14ac:dyDescent="0.25">
      <c r="E10" s="18"/>
      <c r="F10" s="18"/>
      <c r="G10" s="18"/>
      <c r="H10" s="18"/>
      <c r="I10" s="18"/>
      <c r="J10" s="18"/>
      <c r="K10" s="18"/>
    </row>
    <row r="11" spans="1:11" x14ac:dyDescent="0.25">
      <c r="C11" t="s">
        <v>73</v>
      </c>
      <c r="D11" t="s">
        <v>73</v>
      </c>
      <c r="E11" s="18"/>
      <c r="F11" s="32"/>
      <c r="G11" s="18"/>
    </row>
    <row r="12" spans="1:11" ht="45" x14ac:dyDescent="0.25">
      <c r="A12" s="4" t="s">
        <v>0</v>
      </c>
      <c r="B12" s="4" t="s">
        <v>1</v>
      </c>
      <c r="C12" s="5" t="s">
        <v>7</v>
      </c>
      <c r="D12" s="5" t="s">
        <v>70</v>
      </c>
      <c r="E12" s="27"/>
      <c r="F12" s="27"/>
      <c r="G12" s="27"/>
      <c r="I12">
        <v>120</v>
      </c>
      <c r="J12">
        <v>4</v>
      </c>
      <c r="K12">
        <f>I12*J12</f>
        <v>480</v>
      </c>
    </row>
    <row r="13" spans="1:11" x14ac:dyDescent="0.25">
      <c r="A13" s="6">
        <v>1</v>
      </c>
      <c r="B13" s="6">
        <v>2</v>
      </c>
      <c r="C13" s="6">
        <v>3</v>
      </c>
      <c r="D13" s="6">
        <v>4</v>
      </c>
      <c r="E13" s="28"/>
      <c r="F13" s="28"/>
      <c r="G13" s="28"/>
    </row>
    <row r="14" spans="1:11" ht="15.75" x14ac:dyDescent="0.25">
      <c r="A14" s="9">
        <v>1</v>
      </c>
      <c r="B14" s="10" t="s">
        <v>9</v>
      </c>
      <c r="C14" s="10">
        <v>600</v>
      </c>
      <c r="D14" s="10">
        <f>C14*8</f>
        <v>4800</v>
      </c>
      <c r="E14" s="29"/>
      <c r="F14" s="18"/>
      <c r="G14" s="18"/>
    </row>
    <row r="15" spans="1:11" x14ac:dyDescent="0.25">
      <c r="A15" s="11">
        <v>2</v>
      </c>
      <c r="B15" s="12" t="s">
        <v>10</v>
      </c>
      <c r="C15" s="24">
        <f>C16+C17+C18+C19+C20</f>
        <v>368.93999999999994</v>
      </c>
      <c r="D15" s="24">
        <f t="shared" ref="D15" si="0">D16+D17+D18+D19+D20</f>
        <v>2951.5199999999995</v>
      </c>
      <c r="E15" s="30"/>
      <c r="F15" s="30">
        <f>C15+C21</f>
        <v>594.88499999999999</v>
      </c>
      <c r="G15" s="30"/>
    </row>
    <row r="16" spans="1:11" x14ac:dyDescent="0.25">
      <c r="A16" s="13" t="s">
        <v>16</v>
      </c>
      <c r="B16" s="14" t="s">
        <v>44</v>
      </c>
      <c r="C16" s="25">
        <f>C14*0.45</f>
        <v>270</v>
      </c>
      <c r="D16" s="25">
        <f t="shared" ref="D16:D20" si="1">C16*8</f>
        <v>2160</v>
      </c>
      <c r="E16" s="31"/>
      <c r="F16" s="30"/>
      <c r="G16" s="30"/>
    </row>
    <row r="17" spans="1:11" x14ac:dyDescent="0.25">
      <c r="A17" s="13" t="s">
        <v>17</v>
      </c>
      <c r="B17" s="14" t="s">
        <v>18</v>
      </c>
      <c r="C17" s="25">
        <f>C16*H33</f>
        <v>81.539999999999992</v>
      </c>
      <c r="D17" s="25">
        <f t="shared" si="1"/>
        <v>652.31999999999994</v>
      </c>
      <c r="E17" s="31"/>
      <c r="F17" s="30"/>
      <c r="G17" s="30"/>
    </row>
    <row r="18" spans="1:11" x14ac:dyDescent="0.25">
      <c r="A18" s="13" t="s">
        <v>19</v>
      </c>
      <c r="B18" s="14" t="s">
        <v>20</v>
      </c>
      <c r="C18" s="25">
        <f>C14*H42</f>
        <v>6</v>
      </c>
      <c r="D18" s="25">
        <f t="shared" si="1"/>
        <v>48</v>
      </c>
      <c r="E18" s="31"/>
      <c r="F18" s="30"/>
      <c r="G18" s="30"/>
    </row>
    <row r="19" spans="1:11" x14ac:dyDescent="0.25">
      <c r="A19" s="13" t="s">
        <v>21</v>
      </c>
      <c r="B19" s="14" t="s">
        <v>22</v>
      </c>
      <c r="C19" s="25">
        <f>C14*H43</f>
        <v>7.2</v>
      </c>
      <c r="D19" s="25">
        <f t="shared" si="1"/>
        <v>57.6</v>
      </c>
      <c r="E19" s="31"/>
      <c r="F19" s="30"/>
      <c r="G19" s="30"/>
    </row>
    <row r="20" spans="1:11" x14ac:dyDescent="0.25">
      <c r="A20" s="13" t="s">
        <v>23</v>
      </c>
      <c r="B20" s="14" t="s">
        <v>24</v>
      </c>
      <c r="C20" s="25">
        <f>C14*H44</f>
        <v>4.2</v>
      </c>
      <c r="D20" s="25">
        <f t="shared" si="1"/>
        <v>33.6</v>
      </c>
      <c r="E20" s="31"/>
      <c r="F20" s="30"/>
      <c r="G20" s="30"/>
    </row>
    <row r="21" spans="1:11" x14ac:dyDescent="0.25">
      <c r="A21" s="13" t="s">
        <v>25</v>
      </c>
      <c r="B21" s="12" t="s">
        <v>29</v>
      </c>
      <c r="C21" s="24">
        <f>C22+C23+C24</f>
        <v>225.94499999999999</v>
      </c>
      <c r="D21" s="24">
        <f t="shared" ref="D21" si="2">D22+D23+D24</f>
        <v>1807.56</v>
      </c>
      <c r="E21" s="30"/>
      <c r="F21" s="30"/>
      <c r="G21" s="30"/>
    </row>
    <row r="22" spans="1:11" x14ac:dyDescent="0.25">
      <c r="A22" s="13" t="s">
        <v>26</v>
      </c>
      <c r="B22" s="14" t="s">
        <v>27</v>
      </c>
      <c r="C22" s="25">
        <f>C14*H38</f>
        <v>120</v>
      </c>
      <c r="D22" s="25">
        <f>C22*8</f>
        <v>960</v>
      </c>
      <c r="E22" s="31"/>
      <c r="F22" s="30"/>
      <c r="G22" s="30"/>
      <c r="I22">
        <f>K8*0.0243</f>
        <v>0</v>
      </c>
      <c r="J22">
        <v>2.4299999999999999E-2</v>
      </c>
    </row>
    <row r="23" spans="1:11" ht="24" x14ac:dyDescent="0.25">
      <c r="A23" s="13" t="s">
        <v>28</v>
      </c>
      <c r="B23" s="15" t="s">
        <v>30</v>
      </c>
      <c r="C23" s="26">
        <f>C14*H39</f>
        <v>6</v>
      </c>
      <c r="D23" s="25">
        <f>C23*8</f>
        <v>48</v>
      </c>
      <c r="E23" s="31"/>
      <c r="F23" s="30"/>
      <c r="G23" s="30"/>
      <c r="J23" t="e">
        <f>G23/K8</f>
        <v>#DIV/0!</v>
      </c>
    </row>
    <row r="24" spans="1:11" x14ac:dyDescent="0.25">
      <c r="A24" s="13" t="s">
        <v>31</v>
      </c>
      <c r="B24" s="14" t="s">
        <v>32</v>
      </c>
      <c r="C24" s="24">
        <f>C25+C27+C28+C26</f>
        <v>99.944999999999993</v>
      </c>
      <c r="D24" s="24">
        <f>D25+D27+D28+D26</f>
        <v>799.56</v>
      </c>
      <c r="E24" s="30"/>
      <c r="F24" s="30"/>
      <c r="G24" s="30"/>
    </row>
    <row r="25" spans="1:11" ht="24" x14ac:dyDescent="0.25">
      <c r="A25" s="13" t="s">
        <v>33</v>
      </c>
      <c r="B25" s="15" t="s">
        <v>34</v>
      </c>
      <c r="C25" s="26">
        <f>C16*H34</f>
        <v>67.5</v>
      </c>
      <c r="D25" s="25">
        <f t="shared" ref="D25:D29" si="3">C25*8</f>
        <v>540</v>
      </c>
      <c r="E25" s="31"/>
      <c r="F25" s="30"/>
      <c r="G25" s="30"/>
      <c r="I25" s="8" t="s">
        <v>43</v>
      </c>
      <c r="K25">
        <f>K8*0.127*1.302</f>
        <v>0</v>
      </c>
    </row>
    <row r="26" spans="1:11" x14ac:dyDescent="0.25">
      <c r="A26" s="13" t="s">
        <v>35</v>
      </c>
      <c r="B26" s="15" t="s">
        <v>72</v>
      </c>
      <c r="C26" s="26">
        <f>C25*0.302</f>
        <v>20.384999999999998</v>
      </c>
      <c r="D26" s="25">
        <f t="shared" si="3"/>
        <v>163.07999999999998</v>
      </c>
      <c r="E26" s="31"/>
      <c r="F26" s="30"/>
      <c r="G26" s="30"/>
      <c r="I26" s="8"/>
    </row>
    <row r="27" spans="1:11" x14ac:dyDescent="0.25">
      <c r="A27" s="13" t="s">
        <v>35</v>
      </c>
      <c r="B27" s="4" t="s">
        <v>36</v>
      </c>
      <c r="C27" s="24">
        <f>C14*H37</f>
        <v>0.66</v>
      </c>
      <c r="D27" s="25">
        <f t="shared" si="3"/>
        <v>5.28</v>
      </c>
      <c r="E27" s="31"/>
      <c r="F27" s="30"/>
      <c r="G27" s="30"/>
      <c r="J27" t="e">
        <f>G27/K8</f>
        <v>#DIV/0!</v>
      </c>
    </row>
    <row r="28" spans="1:11" x14ac:dyDescent="0.25">
      <c r="A28" s="13" t="s">
        <v>37</v>
      </c>
      <c r="B28" s="4" t="s">
        <v>38</v>
      </c>
      <c r="C28" s="24">
        <f>C14*H40</f>
        <v>11.4</v>
      </c>
      <c r="D28" s="25">
        <f t="shared" si="3"/>
        <v>91.2</v>
      </c>
      <c r="E28" s="31"/>
      <c r="F28" s="30"/>
      <c r="G28" s="30"/>
    </row>
    <row r="29" spans="1:11" x14ac:dyDescent="0.25">
      <c r="A29" s="13" t="s">
        <v>39</v>
      </c>
      <c r="B29" s="4" t="s">
        <v>40</v>
      </c>
      <c r="C29" s="24">
        <f>C14*H45</f>
        <v>48</v>
      </c>
      <c r="D29" s="25">
        <f t="shared" si="3"/>
        <v>384</v>
      </c>
      <c r="E29" s="30"/>
      <c r="F29" s="30"/>
      <c r="G29" s="30"/>
      <c r="J29">
        <v>2.5000000000000001E-2</v>
      </c>
    </row>
    <row r="30" spans="1:11" x14ac:dyDescent="0.25">
      <c r="A30" s="13" t="s">
        <v>41</v>
      </c>
      <c r="B30" s="4" t="s">
        <v>42</v>
      </c>
      <c r="C30" s="16">
        <f>C15+C21+C29</f>
        <v>642.88499999999999</v>
      </c>
      <c r="D30" s="16">
        <f>D15+D21+D29</f>
        <v>5143.08</v>
      </c>
      <c r="E30" s="30"/>
      <c r="F30" s="30"/>
      <c r="G30" s="30"/>
    </row>
    <row r="31" spans="1:11" x14ac:dyDescent="0.25">
      <c r="A31" s="13" t="s">
        <v>45</v>
      </c>
      <c r="B31" s="4" t="s">
        <v>46</v>
      </c>
      <c r="C31" s="24"/>
      <c r="D31" s="24"/>
      <c r="E31" s="30"/>
      <c r="F31" s="30"/>
      <c r="G31" s="30"/>
      <c r="I31">
        <v>140</v>
      </c>
      <c r="J31">
        <v>4</v>
      </c>
      <c r="K31">
        <f>I31*J31</f>
        <v>560</v>
      </c>
    </row>
    <row r="32" spans="1:11" x14ac:dyDescent="0.25">
      <c r="A32" s="13" t="s">
        <v>47</v>
      </c>
      <c r="B32" s="4" t="s">
        <v>49</v>
      </c>
      <c r="C32" s="24">
        <v>600</v>
      </c>
      <c r="D32" s="24"/>
      <c r="E32" s="30"/>
      <c r="F32" s="30"/>
      <c r="G32" s="30"/>
      <c r="H32" s="21">
        <v>0.45</v>
      </c>
      <c r="I32">
        <f>I31*0.6</f>
        <v>84</v>
      </c>
      <c r="J32" t="s">
        <v>57</v>
      </c>
    </row>
    <row r="33" spans="1:10" x14ac:dyDescent="0.25">
      <c r="A33" s="13" t="s">
        <v>48</v>
      </c>
      <c r="B33" s="4" t="s">
        <v>50</v>
      </c>
      <c r="C33" s="24">
        <f>C32/4</f>
        <v>150</v>
      </c>
      <c r="D33" s="24"/>
      <c r="E33" s="30"/>
      <c r="F33" s="30"/>
      <c r="G33" s="30"/>
      <c r="H33" s="8">
        <v>0.30199999999999999</v>
      </c>
      <c r="I33" s="22">
        <f>I32*0.302</f>
        <v>25.367999999999999</v>
      </c>
      <c r="J33" t="s">
        <v>58</v>
      </c>
    </row>
    <row r="34" spans="1:10" x14ac:dyDescent="0.25">
      <c r="A34" s="7"/>
      <c r="E34" s="18"/>
      <c r="F34" s="18"/>
      <c r="G34" s="18"/>
      <c r="H34" s="21">
        <v>0.25</v>
      </c>
      <c r="I34" s="22">
        <f>I32*0.2</f>
        <v>16.8</v>
      </c>
      <c r="J34" t="s">
        <v>59</v>
      </c>
    </row>
    <row r="35" spans="1:10" x14ac:dyDescent="0.25">
      <c r="A35" s="7" t="s">
        <v>51</v>
      </c>
      <c r="C35" t="s">
        <v>52</v>
      </c>
      <c r="E35" s="18"/>
      <c r="F35" s="18"/>
      <c r="G35" s="18"/>
      <c r="H35" s="8">
        <v>0.30199999999999999</v>
      </c>
      <c r="I35" s="22">
        <f>I34*0.302</f>
        <v>5.0735999999999999</v>
      </c>
      <c r="J35" t="s">
        <v>60</v>
      </c>
    </row>
    <row r="36" spans="1:10" x14ac:dyDescent="0.25">
      <c r="A36" s="7"/>
      <c r="I36" s="22">
        <f>SUM(I32:I35)</f>
        <v>131.24160000000001</v>
      </c>
      <c r="J36" t="s">
        <v>61</v>
      </c>
    </row>
    <row r="37" spans="1:10" x14ac:dyDescent="0.25">
      <c r="A37" s="7" t="s">
        <v>54</v>
      </c>
      <c r="C37" t="s">
        <v>53</v>
      </c>
      <c r="H37" s="23">
        <v>1.1000000000000001E-3</v>
      </c>
      <c r="I37" s="22">
        <f>I31*0.0003</f>
        <v>4.1999999999999996E-2</v>
      </c>
      <c r="J37" t="s">
        <v>62</v>
      </c>
    </row>
    <row r="38" spans="1:10" x14ac:dyDescent="0.25">
      <c r="A38" s="7"/>
      <c r="H38" s="21">
        <v>0.2</v>
      </c>
      <c r="I38" s="22">
        <f>I31*0.01</f>
        <v>1.4000000000000001</v>
      </c>
      <c r="J38" t="s">
        <v>63</v>
      </c>
    </row>
    <row r="39" spans="1:10" x14ac:dyDescent="0.25">
      <c r="A39" s="7"/>
      <c r="H39" s="8">
        <v>0.01</v>
      </c>
      <c r="I39" s="22">
        <f>I31*H39</f>
        <v>1.4000000000000001</v>
      </c>
      <c r="J39" t="s">
        <v>64</v>
      </c>
    </row>
    <row r="40" spans="1:10" x14ac:dyDescent="0.25">
      <c r="A40" s="7"/>
      <c r="H40" s="8">
        <v>1.9E-2</v>
      </c>
      <c r="I40">
        <f>I31*H40</f>
        <v>2.66</v>
      </c>
      <c r="J40" t="s">
        <v>65</v>
      </c>
    </row>
    <row r="41" spans="1:10" x14ac:dyDescent="0.25">
      <c r="A41" s="7"/>
      <c r="H41" s="8">
        <v>0.01</v>
      </c>
      <c r="I41">
        <f>I31*H41</f>
        <v>1.4000000000000001</v>
      </c>
      <c r="J41" t="s">
        <v>66</v>
      </c>
    </row>
    <row r="42" spans="1:10" x14ac:dyDescent="0.25">
      <c r="A42" s="7"/>
      <c r="H42" s="8">
        <v>0.01</v>
      </c>
      <c r="I42">
        <f>I31*H42</f>
        <v>1.4000000000000001</v>
      </c>
      <c r="J42" t="s">
        <v>67</v>
      </c>
    </row>
    <row r="43" spans="1:10" x14ac:dyDescent="0.25">
      <c r="H43" s="8">
        <v>1.2E-2</v>
      </c>
      <c r="I43">
        <f>I31*H43</f>
        <v>1.68</v>
      </c>
      <c r="J43" t="s">
        <v>68</v>
      </c>
    </row>
    <row r="44" spans="1:10" x14ac:dyDescent="0.25">
      <c r="H44" s="8">
        <v>7.0000000000000001E-3</v>
      </c>
      <c r="I44">
        <f>I31*H44</f>
        <v>0.98</v>
      </c>
      <c r="J44" t="s">
        <v>71</v>
      </c>
    </row>
    <row r="45" spans="1:10" x14ac:dyDescent="0.25">
      <c r="H45" s="21">
        <v>0.08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F1" sqref="F1:K1048576"/>
    </sheetView>
  </sheetViews>
  <sheetFormatPr defaultRowHeight="15" x14ac:dyDescent="0.25"/>
  <cols>
    <col min="1" max="1" width="13" customWidth="1"/>
    <col min="2" max="2" width="54.5703125" customWidth="1"/>
    <col min="3" max="3" width="12.42578125" customWidth="1"/>
    <col min="4" max="4" width="12.140625" customWidth="1"/>
    <col min="5" max="5" width="10.7109375" customWidth="1"/>
    <col min="6" max="11" width="0" hidden="1" customWidth="1"/>
  </cols>
  <sheetData>
    <row r="1" spans="1:11" x14ac:dyDescent="0.25">
      <c r="B1" s="3" t="s">
        <v>2</v>
      </c>
      <c r="C1" s="3"/>
      <c r="D1" s="3"/>
    </row>
    <row r="2" spans="1:11" x14ac:dyDescent="0.25">
      <c r="B2" s="3" t="s">
        <v>3</v>
      </c>
      <c r="C2" s="3"/>
      <c r="D2" s="3"/>
      <c r="E2" s="18"/>
    </row>
    <row r="3" spans="1:11" x14ac:dyDescent="0.25">
      <c r="A3" s="1"/>
      <c r="B3" s="17" t="s">
        <v>120</v>
      </c>
      <c r="C3" s="1"/>
      <c r="D3" s="1"/>
      <c r="E3" s="19"/>
    </row>
    <row r="4" spans="1:11" x14ac:dyDescent="0.25">
      <c r="A4" s="2"/>
      <c r="B4" s="2" t="s">
        <v>69</v>
      </c>
      <c r="C4" s="2"/>
      <c r="D4" s="2"/>
      <c r="E4" s="18"/>
      <c r="G4" t="s">
        <v>14</v>
      </c>
    </row>
    <row r="5" spans="1:11" x14ac:dyDescent="0.25">
      <c r="A5" t="s">
        <v>4</v>
      </c>
      <c r="C5" t="s">
        <v>119</v>
      </c>
      <c r="E5" s="18"/>
      <c r="G5" t="s">
        <v>11</v>
      </c>
      <c r="H5" t="s">
        <v>12</v>
      </c>
      <c r="I5" t="s">
        <v>13</v>
      </c>
    </row>
    <row r="6" spans="1:11" x14ac:dyDescent="0.25">
      <c r="A6" t="s">
        <v>8</v>
      </c>
      <c r="C6">
        <v>0.5</v>
      </c>
      <c r="E6" s="18"/>
      <c r="G6">
        <v>30</v>
      </c>
      <c r="H6">
        <v>120</v>
      </c>
      <c r="I6">
        <v>4</v>
      </c>
      <c r="J6">
        <f>G6*H6*I6</f>
        <v>14400</v>
      </c>
    </row>
    <row r="7" spans="1:11" x14ac:dyDescent="0.25">
      <c r="A7" t="s">
        <v>5</v>
      </c>
      <c r="C7">
        <v>29</v>
      </c>
      <c r="G7" t="s">
        <v>15</v>
      </c>
      <c r="I7">
        <v>8</v>
      </c>
      <c r="J7">
        <f>J6*I7</f>
        <v>115200</v>
      </c>
    </row>
    <row r="8" spans="1:11" x14ac:dyDescent="0.25">
      <c r="A8" t="s">
        <v>80</v>
      </c>
    </row>
    <row r="9" spans="1:11" x14ac:dyDescent="0.25">
      <c r="A9" t="s">
        <v>6</v>
      </c>
      <c r="C9">
        <v>1</v>
      </c>
      <c r="E9" s="18"/>
      <c r="F9" s="18"/>
      <c r="G9" s="18"/>
      <c r="H9" s="18"/>
      <c r="I9" s="18"/>
      <c r="J9" s="18"/>
      <c r="K9" s="18"/>
    </row>
    <row r="10" spans="1:11" x14ac:dyDescent="0.25">
      <c r="E10" s="18"/>
      <c r="F10" s="18"/>
      <c r="G10" s="18"/>
      <c r="H10" s="18"/>
      <c r="I10" s="18"/>
      <c r="J10" s="18"/>
      <c r="K10" s="18"/>
    </row>
    <row r="11" spans="1:11" x14ac:dyDescent="0.25">
      <c r="C11" t="s">
        <v>73</v>
      </c>
      <c r="D11" t="s">
        <v>73</v>
      </c>
      <c r="E11" s="18"/>
      <c r="F11" s="32"/>
      <c r="G11" s="18"/>
    </row>
    <row r="12" spans="1:11" ht="45" x14ac:dyDescent="0.25">
      <c r="A12" s="4" t="s">
        <v>0</v>
      </c>
      <c r="B12" s="4" t="s">
        <v>1</v>
      </c>
      <c r="C12" s="5" t="s">
        <v>7</v>
      </c>
      <c r="D12" s="5" t="s">
        <v>70</v>
      </c>
      <c r="E12" s="27"/>
      <c r="F12" s="27"/>
      <c r="G12" s="27"/>
      <c r="I12">
        <v>120</v>
      </c>
      <c r="J12">
        <v>4</v>
      </c>
      <c r="K12">
        <f>I12*J12</f>
        <v>480</v>
      </c>
    </row>
    <row r="13" spans="1:11" x14ac:dyDescent="0.25">
      <c r="A13" s="6">
        <v>1</v>
      </c>
      <c r="B13" s="6">
        <v>2</v>
      </c>
      <c r="C13" s="6">
        <v>3</v>
      </c>
      <c r="D13" s="6">
        <v>4</v>
      </c>
      <c r="E13" s="28"/>
      <c r="F13" s="28"/>
      <c r="G13" s="28"/>
    </row>
    <row r="14" spans="1:11" ht="15.75" x14ac:dyDescent="0.25">
      <c r="A14" s="9">
        <v>1</v>
      </c>
      <c r="B14" s="10" t="s">
        <v>9</v>
      </c>
      <c r="C14" s="10">
        <v>600</v>
      </c>
      <c r="D14" s="10">
        <f>C14*8</f>
        <v>4800</v>
      </c>
      <c r="E14" s="29"/>
      <c r="F14" s="18"/>
      <c r="G14" s="18"/>
    </row>
    <row r="15" spans="1:11" x14ac:dyDescent="0.25">
      <c r="A15" s="11">
        <v>2</v>
      </c>
      <c r="B15" s="12" t="s">
        <v>10</v>
      </c>
      <c r="C15" s="24">
        <f>C16+C17+C18+C19+C20</f>
        <v>368.93999999999994</v>
      </c>
      <c r="D15" s="24">
        <f t="shared" ref="D15" si="0">D16+D17+D18+D19+D20</f>
        <v>2951.5199999999995</v>
      </c>
      <c r="E15" s="30"/>
      <c r="F15" s="30">
        <f>C15+C21</f>
        <v>594.88499999999999</v>
      </c>
      <c r="G15" s="30"/>
    </row>
    <row r="16" spans="1:11" x14ac:dyDescent="0.25">
      <c r="A16" s="13" t="s">
        <v>16</v>
      </c>
      <c r="B16" s="14" t="s">
        <v>44</v>
      </c>
      <c r="C16" s="25">
        <f>C14*0.45</f>
        <v>270</v>
      </c>
      <c r="D16" s="25">
        <f t="shared" ref="D16:D20" si="1">C16*8</f>
        <v>2160</v>
      </c>
      <c r="E16" s="31"/>
      <c r="F16" s="30"/>
      <c r="G16" s="30"/>
    </row>
    <row r="17" spans="1:11" x14ac:dyDescent="0.25">
      <c r="A17" s="13" t="s">
        <v>17</v>
      </c>
      <c r="B17" s="14" t="s">
        <v>18</v>
      </c>
      <c r="C17" s="25">
        <f>C16*H33</f>
        <v>81.539999999999992</v>
      </c>
      <c r="D17" s="25">
        <f t="shared" si="1"/>
        <v>652.31999999999994</v>
      </c>
      <c r="E17" s="31"/>
      <c r="F17" s="30"/>
      <c r="G17" s="30"/>
    </row>
    <row r="18" spans="1:11" x14ac:dyDescent="0.25">
      <c r="A18" s="13" t="s">
        <v>19</v>
      </c>
      <c r="B18" s="14" t="s">
        <v>20</v>
      </c>
      <c r="C18" s="25">
        <f>C14*H42</f>
        <v>6</v>
      </c>
      <c r="D18" s="25">
        <f t="shared" si="1"/>
        <v>48</v>
      </c>
      <c r="E18" s="31"/>
      <c r="F18" s="30"/>
      <c r="G18" s="30"/>
    </row>
    <row r="19" spans="1:11" x14ac:dyDescent="0.25">
      <c r="A19" s="13" t="s">
        <v>21</v>
      </c>
      <c r="B19" s="14" t="s">
        <v>22</v>
      </c>
      <c r="C19" s="25">
        <f>C14*H43</f>
        <v>7.2</v>
      </c>
      <c r="D19" s="25">
        <f t="shared" si="1"/>
        <v>57.6</v>
      </c>
      <c r="E19" s="31"/>
      <c r="F19" s="30"/>
      <c r="G19" s="30"/>
    </row>
    <row r="20" spans="1:11" x14ac:dyDescent="0.25">
      <c r="A20" s="13" t="s">
        <v>23</v>
      </c>
      <c r="B20" s="14" t="s">
        <v>24</v>
      </c>
      <c r="C20" s="25">
        <f>C14*H44</f>
        <v>4.2</v>
      </c>
      <c r="D20" s="25">
        <f t="shared" si="1"/>
        <v>33.6</v>
      </c>
      <c r="E20" s="31"/>
      <c r="F20" s="30"/>
      <c r="G20" s="30"/>
    </row>
    <row r="21" spans="1:11" x14ac:dyDescent="0.25">
      <c r="A21" s="13" t="s">
        <v>25</v>
      </c>
      <c r="B21" s="12" t="s">
        <v>29</v>
      </c>
      <c r="C21" s="24">
        <f>C22+C23+C24</f>
        <v>225.94499999999999</v>
      </c>
      <c r="D21" s="24">
        <f t="shared" ref="D21" si="2">D22+D23+D24</f>
        <v>1807.56</v>
      </c>
      <c r="E21" s="30"/>
      <c r="F21" s="30"/>
      <c r="G21" s="30"/>
    </row>
    <row r="22" spans="1:11" x14ac:dyDescent="0.25">
      <c r="A22" s="13" t="s">
        <v>26</v>
      </c>
      <c r="B22" s="14" t="s">
        <v>27</v>
      </c>
      <c r="C22" s="25">
        <f>C14*H38</f>
        <v>120</v>
      </c>
      <c r="D22" s="25">
        <f>C22*8</f>
        <v>960</v>
      </c>
      <c r="E22" s="31"/>
      <c r="F22" s="30"/>
      <c r="G22" s="30"/>
      <c r="I22">
        <f>K8*0.0243</f>
        <v>0</v>
      </c>
      <c r="J22">
        <v>2.4299999999999999E-2</v>
      </c>
    </row>
    <row r="23" spans="1:11" ht="24" x14ac:dyDescent="0.25">
      <c r="A23" s="13" t="s">
        <v>28</v>
      </c>
      <c r="B23" s="15" t="s">
        <v>30</v>
      </c>
      <c r="C23" s="26">
        <f>C14*H39</f>
        <v>6</v>
      </c>
      <c r="D23" s="25">
        <f>C23*8</f>
        <v>48</v>
      </c>
      <c r="E23" s="31"/>
      <c r="F23" s="30"/>
      <c r="G23" s="30"/>
      <c r="J23" t="e">
        <f>G23/K8</f>
        <v>#DIV/0!</v>
      </c>
    </row>
    <row r="24" spans="1:11" x14ac:dyDescent="0.25">
      <c r="A24" s="13" t="s">
        <v>31</v>
      </c>
      <c r="B24" s="14" t="s">
        <v>32</v>
      </c>
      <c r="C24" s="24">
        <f>C25+C27+C28+C26</f>
        <v>99.944999999999993</v>
      </c>
      <c r="D24" s="24">
        <f>D25+D27+D28+D26</f>
        <v>799.56</v>
      </c>
      <c r="E24" s="30"/>
      <c r="F24" s="30"/>
      <c r="G24" s="30"/>
    </row>
    <row r="25" spans="1:11" ht="24" x14ac:dyDescent="0.25">
      <c r="A25" s="13" t="s">
        <v>33</v>
      </c>
      <c r="B25" s="15" t="s">
        <v>34</v>
      </c>
      <c r="C25" s="26">
        <f>C16*H34</f>
        <v>67.5</v>
      </c>
      <c r="D25" s="25">
        <f t="shared" ref="D25:D29" si="3">C25*8</f>
        <v>540</v>
      </c>
      <c r="E25" s="31"/>
      <c r="F25" s="30"/>
      <c r="G25" s="30"/>
      <c r="I25" s="8" t="s">
        <v>43</v>
      </c>
      <c r="K25">
        <f>K8*0.127*1.302</f>
        <v>0</v>
      </c>
    </row>
    <row r="26" spans="1:11" x14ac:dyDescent="0.25">
      <c r="A26" s="13" t="s">
        <v>35</v>
      </c>
      <c r="B26" s="15" t="s">
        <v>72</v>
      </c>
      <c r="C26" s="26">
        <f>C25*0.302</f>
        <v>20.384999999999998</v>
      </c>
      <c r="D26" s="25">
        <f t="shared" si="3"/>
        <v>163.07999999999998</v>
      </c>
      <c r="E26" s="31"/>
      <c r="F26" s="30"/>
      <c r="G26" s="30"/>
      <c r="I26" s="8"/>
    </row>
    <row r="27" spans="1:11" x14ac:dyDescent="0.25">
      <c r="A27" s="13" t="s">
        <v>35</v>
      </c>
      <c r="B27" s="4" t="s">
        <v>36</v>
      </c>
      <c r="C27" s="24">
        <f>C14*H37</f>
        <v>0.66</v>
      </c>
      <c r="D27" s="25">
        <f t="shared" si="3"/>
        <v>5.28</v>
      </c>
      <c r="E27" s="31"/>
      <c r="F27" s="30"/>
      <c r="G27" s="30"/>
      <c r="J27" t="e">
        <f>G27/K8</f>
        <v>#DIV/0!</v>
      </c>
    </row>
    <row r="28" spans="1:11" x14ac:dyDescent="0.25">
      <c r="A28" s="13" t="s">
        <v>37</v>
      </c>
      <c r="B28" s="4" t="s">
        <v>38</v>
      </c>
      <c r="C28" s="24">
        <f>C14*H40</f>
        <v>11.4</v>
      </c>
      <c r="D28" s="25">
        <f t="shared" si="3"/>
        <v>91.2</v>
      </c>
      <c r="E28" s="31"/>
      <c r="F28" s="30"/>
      <c r="G28" s="30"/>
    </row>
    <row r="29" spans="1:11" x14ac:dyDescent="0.25">
      <c r="A29" s="13" t="s">
        <v>39</v>
      </c>
      <c r="B29" s="4" t="s">
        <v>40</v>
      </c>
      <c r="C29" s="24">
        <f>C14*H45</f>
        <v>48</v>
      </c>
      <c r="D29" s="25">
        <f t="shared" si="3"/>
        <v>384</v>
      </c>
      <c r="E29" s="30"/>
      <c r="F29" s="30"/>
      <c r="G29" s="30"/>
      <c r="J29">
        <v>2.5000000000000001E-2</v>
      </c>
    </row>
    <row r="30" spans="1:11" x14ac:dyDescent="0.25">
      <c r="A30" s="13" t="s">
        <v>41</v>
      </c>
      <c r="B30" s="4" t="s">
        <v>42</v>
      </c>
      <c r="C30" s="16">
        <f>C15+C21+C29</f>
        <v>642.88499999999999</v>
      </c>
      <c r="D30" s="16">
        <f>D15+D21+D29</f>
        <v>5143.08</v>
      </c>
      <c r="E30" s="30"/>
      <c r="F30" s="30"/>
      <c r="G30" s="30"/>
    </row>
    <row r="31" spans="1:11" x14ac:dyDescent="0.25">
      <c r="A31" s="13" t="s">
        <v>45</v>
      </c>
      <c r="B31" s="4" t="s">
        <v>46</v>
      </c>
      <c r="C31" s="24"/>
      <c r="D31" s="24"/>
      <c r="E31" s="30"/>
      <c r="F31" s="30"/>
      <c r="G31" s="30"/>
      <c r="I31">
        <v>140</v>
      </c>
      <c r="J31">
        <v>4</v>
      </c>
      <c r="K31">
        <f>I31*J31</f>
        <v>560</v>
      </c>
    </row>
    <row r="32" spans="1:11" x14ac:dyDescent="0.25">
      <c r="A32" s="13" t="s">
        <v>47</v>
      </c>
      <c r="B32" s="4" t="s">
        <v>49</v>
      </c>
      <c r="C32" s="24">
        <v>600</v>
      </c>
      <c r="D32" s="24"/>
      <c r="E32" s="30"/>
      <c r="F32" s="30"/>
      <c r="G32" s="30"/>
      <c r="H32" s="21">
        <v>0.45</v>
      </c>
      <c r="I32">
        <f>I31*0.6</f>
        <v>84</v>
      </c>
      <c r="J32" t="s">
        <v>57</v>
      </c>
    </row>
    <row r="33" spans="1:10" x14ac:dyDescent="0.25">
      <c r="A33" s="13" t="s">
        <v>48</v>
      </c>
      <c r="B33" s="4" t="s">
        <v>50</v>
      </c>
      <c r="C33" s="24">
        <f>C32/4</f>
        <v>150</v>
      </c>
      <c r="D33" s="24"/>
      <c r="E33" s="30"/>
      <c r="F33" s="30"/>
      <c r="G33" s="30"/>
      <c r="H33" s="8">
        <v>0.30199999999999999</v>
      </c>
      <c r="I33" s="22">
        <f>I32*0.302</f>
        <v>25.367999999999999</v>
      </c>
      <c r="J33" t="s">
        <v>58</v>
      </c>
    </row>
    <row r="34" spans="1:10" x14ac:dyDescent="0.25">
      <c r="A34" s="7"/>
      <c r="E34" s="18"/>
      <c r="F34" s="18"/>
      <c r="G34" s="18"/>
      <c r="H34" s="21">
        <v>0.25</v>
      </c>
      <c r="I34" s="22">
        <f>I32*0.2</f>
        <v>16.8</v>
      </c>
      <c r="J34" t="s">
        <v>59</v>
      </c>
    </row>
    <row r="35" spans="1:10" x14ac:dyDescent="0.25">
      <c r="A35" s="7" t="s">
        <v>51</v>
      </c>
      <c r="C35" t="s">
        <v>52</v>
      </c>
      <c r="E35" s="18"/>
      <c r="F35" s="18"/>
      <c r="G35" s="18"/>
      <c r="H35" s="8">
        <v>0.30199999999999999</v>
      </c>
      <c r="I35" s="22">
        <f>I34*0.302</f>
        <v>5.0735999999999999</v>
      </c>
      <c r="J35" t="s">
        <v>60</v>
      </c>
    </row>
    <row r="36" spans="1:10" x14ac:dyDescent="0.25">
      <c r="A36" s="7"/>
      <c r="I36" s="22">
        <f>SUM(I32:I35)</f>
        <v>131.24160000000001</v>
      </c>
      <c r="J36" t="s">
        <v>61</v>
      </c>
    </row>
    <row r="37" spans="1:10" x14ac:dyDescent="0.25">
      <c r="A37" s="7" t="s">
        <v>54</v>
      </c>
      <c r="C37" t="s">
        <v>53</v>
      </c>
      <c r="H37" s="23">
        <v>1.1000000000000001E-3</v>
      </c>
      <c r="I37" s="22">
        <f>I31*0.0003</f>
        <v>4.1999999999999996E-2</v>
      </c>
      <c r="J37" t="s">
        <v>62</v>
      </c>
    </row>
    <row r="38" spans="1:10" x14ac:dyDescent="0.25">
      <c r="A38" s="7"/>
      <c r="H38" s="21">
        <v>0.2</v>
      </c>
      <c r="I38" s="22">
        <f>I31*0.01</f>
        <v>1.4000000000000001</v>
      </c>
      <c r="J38" t="s">
        <v>63</v>
      </c>
    </row>
    <row r="39" spans="1:10" x14ac:dyDescent="0.25">
      <c r="A39" s="7"/>
      <c r="H39" s="8">
        <v>0.01</v>
      </c>
      <c r="I39" s="22">
        <f>I31*H39</f>
        <v>1.4000000000000001</v>
      </c>
      <c r="J39" t="s">
        <v>64</v>
      </c>
    </row>
    <row r="40" spans="1:10" x14ac:dyDescent="0.25">
      <c r="A40" s="7"/>
      <c r="H40" s="8">
        <v>1.9E-2</v>
      </c>
      <c r="I40">
        <f>I31*H40</f>
        <v>2.66</v>
      </c>
      <c r="J40" t="s">
        <v>65</v>
      </c>
    </row>
    <row r="41" spans="1:10" x14ac:dyDescent="0.25">
      <c r="A41" s="7"/>
      <c r="H41" s="8">
        <v>0.01</v>
      </c>
      <c r="I41">
        <f>I31*H41</f>
        <v>1.4000000000000001</v>
      </c>
      <c r="J41" t="s">
        <v>66</v>
      </c>
    </row>
    <row r="42" spans="1:10" x14ac:dyDescent="0.25">
      <c r="A42" s="7"/>
      <c r="H42" s="8">
        <v>0.01</v>
      </c>
      <c r="I42">
        <f>I31*H42</f>
        <v>1.4000000000000001</v>
      </c>
      <c r="J42" t="s">
        <v>67</v>
      </c>
    </row>
    <row r="43" spans="1:10" x14ac:dyDescent="0.25">
      <c r="H43" s="8">
        <v>1.2E-2</v>
      </c>
      <c r="I43">
        <f>I31*H43</f>
        <v>1.68</v>
      </c>
      <c r="J43" t="s">
        <v>68</v>
      </c>
    </row>
    <row r="44" spans="1:10" x14ac:dyDescent="0.25">
      <c r="H44" s="8">
        <v>7.0000000000000001E-3</v>
      </c>
      <c r="I44">
        <f>I31*H44</f>
        <v>0.98</v>
      </c>
      <c r="J44" t="s">
        <v>71</v>
      </c>
    </row>
    <row r="45" spans="1:10" x14ac:dyDescent="0.25">
      <c r="H45" s="21">
        <v>0.08</v>
      </c>
    </row>
  </sheetData>
  <pageMargins left="0.7" right="0.7" top="0.75" bottom="0.75" header="0.3" footer="0.3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ТОКРАНОВА2018</vt:lpstr>
      <vt:lpstr>Муладзянова</vt:lpstr>
      <vt:lpstr>Южакова ДЙ</vt:lpstr>
      <vt:lpstr>Южакова ЛФК</vt:lpstr>
      <vt:lpstr>Урявина</vt:lpstr>
      <vt:lpstr>БАЛУЕВА 2019</vt:lpstr>
      <vt:lpstr>ПЛОТНИКОВА 2019</vt:lpstr>
      <vt:lpstr>Копытова 2019МИ</vt:lpstr>
      <vt:lpstr>Копытова 2019УА</vt:lpstr>
      <vt:lpstr>РЫБИНА 2019</vt:lpstr>
      <vt:lpstr>РУССКИХ2019 ХИЖНЯК</vt:lpstr>
      <vt:lpstr>ТИМОШЕНКО</vt:lpstr>
      <vt:lpstr>ШАХМАТЫ</vt:lpstr>
      <vt:lpstr>УМЕЛЫЕ РУЧКИ2019</vt:lpstr>
      <vt:lpstr>ЛОГОПЕД ХАЯРОВА2019</vt:lpstr>
      <vt:lpstr>СТАРКОВА 2019</vt:lpstr>
      <vt:lpstr>Беляева Театр2019</vt:lpstr>
      <vt:lpstr>Обр.экскурс</vt:lpstr>
      <vt:lpstr>ПЕРЕТЯГИНА</vt:lpstr>
      <vt:lpstr>ЛЕСНИКОВА</vt:lpstr>
      <vt:lpstr>СОЛОВЬЕВА ЕЛ.2019</vt:lpstr>
      <vt:lpstr>ОСТРОБОКОВА</vt:lpstr>
      <vt:lpstr>КОПЫТИНА</vt:lpstr>
      <vt:lpstr>ИЖБОЛДИНА2019</vt:lpstr>
      <vt:lpstr>ГРЯЗНЫХ2019</vt:lpstr>
      <vt:lpstr>НОВИКОВА2019</vt:lpstr>
      <vt:lpstr>ГРЯХНЫХ-300</vt:lpstr>
      <vt:lpstr>Ащканова</vt:lpstr>
      <vt:lpstr>замахаева</vt:lpstr>
      <vt:lpstr>хАРИНА2019</vt:lpstr>
      <vt:lpstr>Харина ВН</vt:lpstr>
      <vt:lpstr>Харина МИ</vt:lpstr>
      <vt:lpstr>КНЯЗЕВА</vt:lpstr>
      <vt:lpstr>зайцева</vt:lpstr>
      <vt:lpstr>СНИТКО2019</vt:lpstr>
      <vt:lpstr>ШИЛОНОСОВА</vt:lpstr>
      <vt:lpstr>Янковская2019</vt:lpstr>
      <vt:lpstr>Пятунина</vt:lpstr>
      <vt:lpstr>уроки на дороге</vt:lpstr>
      <vt:lpstr>день рождения</vt:lpstr>
      <vt:lpstr>путеш.к звездам</vt:lpstr>
      <vt:lpstr>цирк</vt:lpstr>
      <vt:lpstr>бассейн</vt:lpstr>
      <vt:lpstr>Лист8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DS-23</dc:creator>
  <cp:lastModifiedBy>DS-23</cp:lastModifiedBy>
  <cp:lastPrinted>2019-03-14T05:49:43Z</cp:lastPrinted>
  <dcterms:created xsi:type="dcterms:W3CDTF">2014-04-02T09:01:44Z</dcterms:created>
  <dcterms:modified xsi:type="dcterms:W3CDTF">2019-03-29T10:28:24Z</dcterms:modified>
</cp:coreProperties>
</file>